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3885" firstSheet="2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'Individual'!$C$4:$AZ$47</definedName>
    <definedName name="_xlnm.Print_Area" localSheetId="0">'Equips 1aC'!$A$1:$J$44</definedName>
    <definedName name="_xlnm.Print_Area" localSheetId="5">'Individual'!$A$1:$AZ$43</definedName>
    <definedName name="Imprimir_área_IM" localSheetId="5">'Individual'!$A$1:$AZ$46</definedName>
  </definedNames>
  <calcPr fullCalcOnLoad="1"/>
</workbook>
</file>

<file path=xl/sharedStrings.xml><?xml version="1.0" encoding="utf-8"?>
<sst xmlns="http://schemas.openxmlformats.org/spreadsheetml/2006/main" count="282" uniqueCount="90">
  <si>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</si>
  <si>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</si>
  <si>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</si>
  <si>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</si>
  <si>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</si>
  <si>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</si>
  <si>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</si>
  <si>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</si>
  <si>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</si>
  <si>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</si>
  <si>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</si>
  <si>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</si>
  <si>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</si>
  <si>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</si>
  <si>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</si>
  <si>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</si>
  <si>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</si>
  <si>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</si>
  <si>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</si>
  <si>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</si>
  <si>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</si>
  <si>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</si>
  <si>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CON.</t>
  </si>
  <si>
    <t>4a CONC</t>
  </si>
  <si>
    <t>5a CON</t>
  </si>
  <si>
    <t>LLIGA CATALANA DE BOWLING 2017-2018</t>
  </si>
  <si>
    <t>4a CONCENTRACIÓ</t>
  </si>
  <si>
    <t>4a C</t>
  </si>
  <si>
    <t>5a C</t>
  </si>
  <si>
    <t>5a CONCENTRACIÓ</t>
  </si>
  <si>
    <t>PRIMERA DIVISIÓ</t>
  </si>
  <si>
    <t>2a CONCENTRACIÓ</t>
  </si>
  <si>
    <t>3a CONCENTRACIÓ</t>
  </si>
  <si>
    <t>CLASSIFICACIÓ DESPRÉS DE LA 5a CONCENTRACIÓ</t>
  </si>
  <si>
    <t>CLASSIFICACIÓ DESPRÉS DE LA 4a CONCENTRACIÓ</t>
  </si>
  <si>
    <t>CLASSIFICACIÓ DESPRÉS DE LA 3a CONCENTRACIÓ</t>
  </si>
  <si>
    <t>CLASSIFICACIÓ DESPRÉS DE LA 2a CONCENTRACIÓ</t>
  </si>
  <si>
    <t>LES GAVARRES</t>
  </si>
  <si>
    <t xml:space="preserve">GRANOLLERS </t>
  </si>
  <si>
    <t>COMARCAL</t>
  </si>
  <si>
    <t xml:space="preserve">EMPURIABRVA </t>
  </si>
  <si>
    <t>JOVENTUT AL-VICI B</t>
  </si>
  <si>
    <t>SWEETRADE B</t>
  </si>
  <si>
    <t>EMPURIABRAVA</t>
  </si>
  <si>
    <t>DANIEL JORDAN OSUNA</t>
  </si>
  <si>
    <t>JOSÉ M. CONTIJOCJ CLAVÉ</t>
  </si>
  <si>
    <t>ALFREDO CADENAS PASTOR</t>
  </si>
  <si>
    <t>JOSEP MORA GALLEGO</t>
  </si>
  <si>
    <t>ANTONIO SEGURA PÉREZ</t>
  </si>
  <si>
    <t>GRANOLLERS</t>
  </si>
  <si>
    <t>PERE TUSQUELLAS PÉREZ</t>
  </si>
  <si>
    <t>JOSEP DELGADO PRIEGO</t>
  </si>
  <si>
    <t>ERIC VILARÓ GALLIFA</t>
  </si>
  <si>
    <t>ÁLVARO TORRES COLMENARES</t>
  </si>
  <si>
    <t xml:space="preserve">FELIPE BERRUEZO PÉREZ </t>
  </si>
  <si>
    <t>SERGIO PÉREZ DIAZ DE CERIO</t>
  </si>
  <si>
    <t>ANTONIO RUIZ RODRÍGUEZ</t>
  </si>
  <si>
    <t>MANUEL LÓPEZ ENRIQUEZ</t>
  </si>
  <si>
    <t>ÒSCAR COLOM CANILLAS</t>
  </si>
  <si>
    <t>JUAN LUZDIVINO RECIO COSTAS</t>
  </si>
  <si>
    <t>DANIEL PUENTES GALVAN</t>
  </si>
  <si>
    <t>DOMINGO PUENTES GALLEGO</t>
  </si>
  <si>
    <t>DOMINIQUE LAFARGE</t>
  </si>
  <si>
    <t>FABIAN MASSET</t>
  </si>
  <si>
    <t>JEAN MARTY</t>
  </si>
  <si>
    <t>XAVIER JULIÀ BATLLE</t>
  </si>
  <si>
    <t>JORDI PONSICO SABARICH</t>
  </si>
  <si>
    <t>MIQUEL ÀNGEL ROIG FARRERA</t>
  </si>
  <si>
    <t>ANDRÉS SANZ RUIZ</t>
  </si>
  <si>
    <t>JOAN PIQUÉ REIG</t>
  </si>
  <si>
    <t>VÍCTOR HURTADO FERMÍN</t>
  </si>
  <si>
    <t>DAVID CASALS CEBRECOS</t>
  </si>
  <si>
    <t>BORJA HERNANZ SÁNCHEZ</t>
  </si>
  <si>
    <t>JAVIER DIEZ PASCUAL</t>
  </si>
  <si>
    <t>ALONSO BALLESTA TEJERO</t>
  </si>
  <si>
    <t>JOAN MANEL BORRULL HERNÁNDEZ</t>
  </si>
  <si>
    <t xml:space="preserve">JORDI MAUREL GIMÉNEZ </t>
  </si>
  <si>
    <t>GUILLERMO NÚÑEZ SÁNCHEZ</t>
  </si>
  <si>
    <t>XAVIER PIQUÈ PUIGGENER</t>
  </si>
  <si>
    <t>BENITO BOIRA BUISAN</t>
  </si>
  <si>
    <t>JOVENTUT AL VICI B</t>
  </si>
  <si>
    <t xml:space="preserve">LES GAVARRES </t>
  </si>
  <si>
    <t>RECIO RODRÍGUEZ, JUAN</t>
  </si>
  <si>
    <t>CERVANTES SOLSONA, RAFAEL</t>
  </si>
  <si>
    <t>DATA: 27/05/18</t>
  </si>
  <si>
    <t xml:space="preserve">EMPURIABRAVA </t>
  </si>
  <si>
    <t>JOVENTUT AL-VICI</t>
  </si>
  <si>
    <t>FRANCISCO ROMERO RAMOS</t>
  </si>
  <si>
    <t>DAVID LÓPEZ PASCUA</t>
  </si>
  <si>
    <t>MIQUEL ROSAS CABEZAS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</si>
</sst>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7" fillId="0" borderId="0" xfId="0" applyNumberFormat="1" applyFont="1" applyAlignment="1">
      <alignment/>
    </xf>
    <xf numFmtId="0" fontId="26" fillId="34" borderId="10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4" borderId="16" xfId="0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2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ill>
        <patternFill>
          <fgColor rgb="FFFF0000"/>
          <bgColor theme="0"/>
        </patternFill>
      </fill>
    </dxf>
    <dxf>
      <font>
        <color rgb="FF9C0006"/>
      </font>
    </dxf>
    <dxf>
      <font>
        <color rgb="FF9C0006"/>
      </font>
    </dxf>
    <dxf>
      <fill>
        <patternFill>
          <fgColor rgb="FFFF0000"/>
          <bgColor theme="0"/>
        </patternFill>
      </fill>
    </dxf>
    <dxf>
      <font>
        <color rgb="FF9C0006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200025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57150</xdr:rowOff>
    </xdr:from>
    <xdr:to>
      <xdr:col>1</xdr:col>
      <xdr:colOff>676275</xdr:colOff>
      <xdr:row>7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81025"/>
          <a:ext cx="866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47625</xdr:rowOff>
    </xdr:from>
    <xdr:to>
      <xdr:col>2</xdr:col>
      <xdr:colOff>161925</xdr:colOff>
      <xdr:row>4</xdr:row>
      <xdr:rowOff>219075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7625"/>
          <a:ext cx="790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75" zoomScaleNormal="75" zoomScalePageLayoutView="0" workbookViewId="0" topLeftCell="A22">
      <selection activeCell="B39" sqref="B39:E44"/>
    </sheetView>
  </sheetViews>
  <sheetFormatPr defaultColWidth="11.375" defaultRowHeight="12.75"/>
  <cols>
    <col min="1" max="1" width="11.375" style="64" customWidth="1"/>
    <col min="2" max="3" width="11.375" style="65" customWidth="1"/>
    <col min="4" max="4" width="10.25390625" style="65" customWidth="1"/>
    <col min="5" max="10" width="11.375" style="65" customWidth="1"/>
    <col min="11" max="11" width="9.625" style="65" customWidth="1"/>
    <col min="12" max="16384" width="11.375" style="65" customWidth="1"/>
  </cols>
  <sheetData>
    <row r="1" spans="1:11" s="62" customFormat="1" ht="21">
      <c r="A1" s="61"/>
      <c r="D1" s="63" t="s">
        <v>5</v>
      </c>
      <c r="E1" s="63"/>
      <c r="F1" s="63"/>
      <c r="G1" s="63"/>
      <c r="H1" s="63"/>
      <c r="I1" s="63"/>
      <c r="J1" s="63"/>
      <c r="K1" s="63"/>
    </row>
    <row r="2" spans="1:11" s="62" customFormat="1" ht="21">
      <c r="A2" s="61"/>
      <c r="D2" s="63"/>
      <c r="E2" s="63"/>
      <c r="F2" s="63"/>
      <c r="G2" s="63"/>
      <c r="H2" s="63"/>
      <c r="I2" s="63"/>
      <c r="J2" s="63"/>
      <c r="K2" s="63"/>
    </row>
    <row r="3" spans="1:11" s="62" customFormat="1" ht="21">
      <c r="A3" s="61"/>
      <c r="D3" s="63" t="s">
        <v>25</v>
      </c>
      <c r="E3" s="63"/>
      <c r="F3" s="63"/>
      <c r="G3" s="63"/>
      <c r="H3" s="63"/>
      <c r="I3" s="63"/>
      <c r="J3" s="63"/>
      <c r="K3" s="63"/>
    </row>
    <row r="4" spans="4:11" ht="15.75">
      <c r="D4" s="66"/>
      <c r="E4" s="66"/>
      <c r="F4" s="66"/>
      <c r="G4" s="66"/>
      <c r="H4" s="66"/>
      <c r="I4" s="66"/>
      <c r="J4" s="66"/>
      <c r="K4" s="66"/>
    </row>
    <row r="5" spans="4:11" ht="21">
      <c r="D5" s="63" t="s">
        <v>30</v>
      </c>
      <c r="E5" s="66"/>
      <c r="F5" s="66"/>
      <c r="G5" s="66"/>
      <c r="H5" s="66"/>
      <c r="I5" s="66"/>
      <c r="J5" s="66"/>
      <c r="K5" s="66"/>
    </row>
    <row r="6" spans="3:11" ht="21">
      <c r="C6" s="63"/>
      <c r="D6" s="66"/>
      <c r="E6" s="66"/>
      <c r="F6" s="66"/>
      <c r="G6" s="66"/>
      <c r="H6" s="66"/>
      <c r="I6" s="66"/>
      <c r="J6" s="66"/>
      <c r="K6" s="66"/>
    </row>
    <row r="7" spans="3:11" ht="15.75">
      <c r="C7" s="66" t="s">
        <v>3</v>
      </c>
      <c r="D7" s="67">
        <v>43016</v>
      </c>
      <c r="E7" s="66"/>
      <c r="G7" s="66"/>
      <c r="H7" s="66" t="s">
        <v>6</v>
      </c>
      <c r="I7" s="68"/>
      <c r="J7" s="66"/>
      <c r="K7" s="66"/>
    </row>
    <row r="8" spans="1:11" ht="16.5" thickBot="1">
      <c r="A8" s="69"/>
      <c r="B8" s="70"/>
      <c r="C8" s="71"/>
      <c r="D8" s="71"/>
      <c r="E8" s="71"/>
      <c r="F8" s="71"/>
      <c r="G8" s="71"/>
      <c r="H8" s="71"/>
      <c r="I8" s="71"/>
      <c r="J8" s="66"/>
      <c r="K8" s="66"/>
    </row>
    <row r="9" spans="1:11" s="73" customFormat="1" ht="15.75" customHeight="1">
      <c r="A9" s="72" t="s">
        <v>7</v>
      </c>
      <c r="C9" s="73" t="s">
        <v>37</v>
      </c>
      <c r="D9" s="74"/>
      <c r="E9" s="75">
        <v>7</v>
      </c>
      <c r="G9" s="73" t="s">
        <v>38</v>
      </c>
      <c r="I9" s="75">
        <v>3</v>
      </c>
      <c r="J9" s="74"/>
      <c r="K9" s="74"/>
    </row>
    <row r="10" spans="1:11" s="73" customFormat="1" ht="15.75" customHeight="1">
      <c r="A10" s="72"/>
      <c r="C10" s="74"/>
      <c r="D10" s="74"/>
      <c r="E10" s="76"/>
      <c r="F10" s="74"/>
      <c r="G10" s="74"/>
      <c r="H10" s="74"/>
      <c r="I10" s="76"/>
      <c r="J10" s="74"/>
      <c r="K10" s="74"/>
    </row>
    <row r="11" spans="1:11" s="73" customFormat="1" ht="15.75" customHeight="1">
      <c r="A11" s="72"/>
      <c r="C11" s="73" t="s">
        <v>39</v>
      </c>
      <c r="E11" s="75">
        <v>9</v>
      </c>
      <c r="F11" s="75"/>
      <c r="G11" s="73" t="s">
        <v>40</v>
      </c>
      <c r="I11" s="75">
        <v>1</v>
      </c>
      <c r="J11" s="76"/>
      <c r="K11" s="76"/>
    </row>
    <row r="12" spans="1:11" s="73" customFormat="1" ht="15.75" customHeight="1">
      <c r="A12" s="72"/>
      <c r="E12" s="75"/>
      <c r="F12" s="75"/>
      <c r="I12" s="75"/>
      <c r="K12" s="75"/>
    </row>
    <row r="13" spans="1:11" s="73" customFormat="1" ht="15.75" customHeight="1">
      <c r="A13" s="72"/>
      <c r="C13" s="73" t="s">
        <v>41</v>
      </c>
      <c r="E13" s="75">
        <v>1</v>
      </c>
      <c r="F13" s="75"/>
      <c r="G13" s="73" t="s">
        <v>42</v>
      </c>
      <c r="I13" s="75">
        <v>9</v>
      </c>
      <c r="J13" s="75"/>
      <c r="K13" s="75"/>
    </row>
    <row r="14" spans="1:11" s="73" customFormat="1" ht="15.75" customHeight="1" thickBot="1">
      <c r="A14" s="77"/>
      <c r="B14" s="78"/>
      <c r="C14" s="78"/>
      <c r="D14" s="78"/>
      <c r="E14" s="79"/>
      <c r="F14" s="79"/>
      <c r="G14" s="78"/>
      <c r="H14" s="78"/>
      <c r="I14" s="79"/>
      <c r="J14" s="75"/>
      <c r="K14" s="75"/>
    </row>
    <row r="15" spans="1:11" s="73" customFormat="1" ht="15.75" customHeight="1">
      <c r="A15" s="72" t="s">
        <v>8</v>
      </c>
      <c r="C15" s="73" t="str">
        <f>C13</f>
        <v>JOVENTUT AL-VICI B</v>
      </c>
      <c r="E15" s="75">
        <v>6</v>
      </c>
      <c r="F15" s="75"/>
      <c r="G15" s="73" t="str">
        <f>G11</f>
        <v>EMPURIABRVA </v>
      </c>
      <c r="I15" s="75">
        <v>4</v>
      </c>
      <c r="J15" s="75"/>
      <c r="K15" s="75"/>
    </row>
    <row r="16" spans="1:11" s="73" customFormat="1" ht="15.75" customHeight="1">
      <c r="A16" s="72"/>
      <c r="E16" s="75"/>
      <c r="F16" s="75"/>
      <c r="I16" s="75"/>
      <c r="J16" s="75"/>
      <c r="K16" s="75"/>
    </row>
    <row r="17" spans="1:11" s="73" customFormat="1" ht="15.75" customHeight="1">
      <c r="A17" s="72"/>
      <c r="C17" s="73" t="str">
        <f>C9</f>
        <v>LES GAVARRES</v>
      </c>
      <c r="E17" s="75">
        <v>0</v>
      </c>
      <c r="F17" s="75"/>
      <c r="G17" s="73" t="str">
        <f>G13</f>
        <v>SWEETRADE B</v>
      </c>
      <c r="I17" s="75">
        <v>10</v>
      </c>
      <c r="J17" s="75"/>
      <c r="K17" s="75"/>
    </row>
    <row r="18" spans="1:11" s="73" customFormat="1" ht="15.75" customHeight="1">
      <c r="A18" s="72"/>
      <c r="E18" s="75"/>
      <c r="F18" s="75"/>
      <c r="I18" s="75"/>
      <c r="J18" s="75"/>
      <c r="K18" s="75"/>
    </row>
    <row r="19" spans="1:11" s="73" customFormat="1" ht="15.75" customHeight="1">
      <c r="A19" s="72"/>
      <c r="C19" s="73" t="str">
        <f>G9</f>
        <v>GRANOLLERS </v>
      </c>
      <c r="E19" s="75">
        <v>0</v>
      </c>
      <c r="F19" s="75"/>
      <c r="G19" s="73" t="str">
        <f>C11</f>
        <v>COMARCAL</v>
      </c>
      <c r="I19" s="75">
        <v>10</v>
      </c>
      <c r="J19" s="75"/>
      <c r="K19" s="75"/>
    </row>
    <row r="20" spans="1:11" s="73" customFormat="1" ht="15.75" customHeight="1" thickBot="1">
      <c r="A20" s="77"/>
      <c r="B20" s="78"/>
      <c r="C20" s="78"/>
      <c r="D20" s="78"/>
      <c r="E20" s="79"/>
      <c r="F20" s="79"/>
      <c r="G20" s="78"/>
      <c r="H20" s="78"/>
      <c r="I20" s="79"/>
      <c r="J20" s="75"/>
      <c r="K20" s="75"/>
    </row>
    <row r="21" spans="1:11" s="73" customFormat="1" ht="15.75" customHeight="1">
      <c r="A21" s="72" t="s">
        <v>9</v>
      </c>
      <c r="C21" s="73" t="str">
        <f>C11</f>
        <v>COMARCAL</v>
      </c>
      <c r="E21" s="75">
        <v>10</v>
      </c>
      <c r="F21" s="75"/>
      <c r="G21" s="73" t="str">
        <f>C9</f>
        <v>LES GAVARRES</v>
      </c>
      <c r="I21" s="75">
        <v>0</v>
      </c>
      <c r="J21" s="75"/>
      <c r="K21" s="75"/>
    </row>
    <row r="22" spans="1:11" s="73" customFormat="1" ht="15.75" customHeight="1">
      <c r="A22" s="72"/>
      <c r="E22" s="75"/>
      <c r="F22" s="75"/>
      <c r="I22" s="75"/>
      <c r="J22" s="75"/>
      <c r="K22" s="75"/>
    </row>
    <row r="23" spans="1:11" s="73" customFormat="1" ht="15.75" customHeight="1">
      <c r="A23" s="72"/>
      <c r="C23" s="73" t="str">
        <f>G9</f>
        <v>GRANOLLERS </v>
      </c>
      <c r="E23" s="75">
        <v>8</v>
      </c>
      <c r="F23" s="75"/>
      <c r="G23" s="73" t="str">
        <f>C13</f>
        <v>JOVENTUT AL-VICI B</v>
      </c>
      <c r="I23" s="75">
        <v>2</v>
      </c>
      <c r="J23" s="75"/>
      <c r="K23" s="75"/>
    </row>
    <row r="24" spans="1:11" s="73" customFormat="1" ht="15.75" customHeight="1">
      <c r="A24" s="72"/>
      <c r="E24" s="75"/>
      <c r="F24" s="75"/>
      <c r="I24" s="75"/>
      <c r="J24" s="75"/>
      <c r="K24" s="75"/>
    </row>
    <row r="25" spans="1:11" s="73" customFormat="1" ht="15.75" customHeight="1">
      <c r="A25" s="72"/>
      <c r="C25" s="73" t="str">
        <f>G13</f>
        <v>SWEETRADE B</v>
      </c>
      <c r="E25" s="75">
        <v>6</v>
      </c>
      <c r="F25" s="75"/>
      <c r="G25" s="73" t="str">
        <f>G11</f>
        <v>EMPURIABRVA </v>
      </c>
      <c r="I25" s="75">
        <v>4</v>
      </c>
      <c r="J25" s="75"/>
      <c r="K25" s="75"/>
    </row>
    <row r="26" spans="1:11" s="73" customFormat="1" ht="15.75" customHeight="1" thickBot="1">
      <c r="A26" s="77"/>
      <c r="B26" s="78"/>
      <c r="C26" s="78"/>
      <c r="D26" s="78"/>
      <c r="E26" s="79"/>
      <c r="F26" s="79"/>
      <c r="G26" s="78"/>
      <c r="H26" s="78"/>
      <c r="I26" s="79"/>
      <c r="J26" s="75"/>
      <c r="K26" s="75"/>
    </row>
    <row r="27" spans="1:11" s="73" customFormat="1" ht="15.75" customHeight="1">
      <c r="A27" s="72" t="s">
        <v>10</v>
      </c>
      <c r="C27" s="73" t="str">
        <f>G9</f>
        <v>GRANOLLERS </v>
      </c>
      <c r="E27" s="75">
        <v>0</v>
      </c>
      <c r="F27" s="75"/>
      <c r="G27" s="73" t="str">
        <f>G13</f>
        <v>SWEETRADE B</v>
      </c>
      <c r="I27" s="75">
        <v>10</v>
      </c>
      <c r="J27" s="75"/>
      <c r="K27" s="75"/>
    </row>
    <row r="28" spans="1:9" s="73" customFormat="1" ht="15.75" customHeight="1">
      <c r="A28" s="72"/>
      <c r="E28" s="75"/>
      <c r="I28" s="75"/>
    </row>
    <row r="29" spans="1:11" s="73" customFormat="1" ht="15.75" customHeight="1">
      <c r="A29" s="72"/>
      <c r="C29" s="73" t="str">
        <f>G11</f>
        <v>EMPURIABRVA </v>
      </c>
      <c r="E29" s="75">
        <v>8</v>
      </c>
      <c r="F29" s="75"/>
      <c r="G29" s="73" t="str">
        <f>C9</f>
        <v>LES GAVARRES</v>
      </c>
      <c r="I29" s="75">
        <v>2</v>
      </c>
      <c r="J29" s="75"/>
      <c r="K29" s="75"/>
    </row>
    <row r="30" spans="1:9" s="73" customFormat="1" ht="15.75" customHeight="1">
      <c r="A30" s="72"/>
      <c r="E30" s="75"/>
      <c r="I30" s="75"/>
    </row>
    <row r="31" spans="1:9" s="73" customFormat="1" ht="15.75" customHeight="1">
      <c r="A31" s="72"/>
      <c r="C31" s="73" t="str">
        <f>C11</f>
        <v>COMARCAL</v>
      </c>
      <c r="E31" s="75">
        <v>7</v>
      </c>
      <c r="G31" s="73" t="str">
        <f>C13</f>
        <v>JOVENTUT AL-VICI B</v>
      </c>
      <c r="I31" s="75">
        <v>3</v>
      </c>
    </row>
    <row r="32" spans="1:9" s="73" customFormat="1" ht="15.75" customHeight="1" thickBot="1">
      <c r="A32" s="77"/>
      <c r="B32" s="78"/>
      <c r="C32" s="78"/>
      <c r="D32" s="78"/>
      <c r="E32" s="79"/>
      <c r="F32" s="78"/>
      <c r="G32" s="78"/>
      <c r="H32" s="78"/>
      <c r="I32" s="79"/>
    </row>
    <row r="33" spans="1:9" ht="15.75">
      <c r="A33" s="80"/>
      <c r="B33" s="81"/>
      <c r="C33" s="81"/>
      <c r="D33" s="81"/>
      <c r="E33" s="81"/>
      <c r="F33" s="81"/>
      <c r="G33" s="81"/>
      <c r="H33" s="81"/>
      <c r="I33" s="81"/>
    </row>
    <row r="34" spans="1:9" ht="15.75">
      <c r="A34" s="80"/>
      <c r="B34" s="81"/>
      <c r="C34" s="81"/>
      <c r="D34" s="81"/>
      <c r="E34" s="81"/>
      <c r="F34" s="81"/>
      <c r="G34" s="81"/>
      <c r="H34" s="81"/>
      <c r="I34" s="81"/>
    </row>
    <row r="36" spans="1:8" s="66" customFormat="1" ht="18.75">
      <c r="A36" s="82"/>
      <c r="B36" s="83" t="s">
        <v>11</v>
      </c>
      <c r="H36" s="68"/>
    </row>
    <row r="38" spans="1:10" s="83" customFormat="1" ht="18.75">
      <c r="A38" s="84"/>
      <c r="B38" s="85" t="s">
        <v>12</v>
      </c>
      <c r="C38" s="86"/>
      <c r="D38" s="86"/>
      <c r="E38" s="87" t="s">
        <v>20</v>
      </c>
      <c r="F38" s="87" t="s">
        <v>21</v>
      </c>
      <c r="G38" s="87" t="s">
        <v>22</v>
      </c>
      <c r="H38" s="87" t="s">
        <v>23</v>
      </c>
      <c r="I38" s="87" t="s">
        <v>24</v>
      </c>
      <c r="J38" s="87" t="s">
        <v>2</v>
      </c>
    </row>
    <row r="39" spans="2:11" ht="21">
      <c r="B39" s="88" t="s">
        <v>39</v>
      </c>
      <c r="C39" s="89"/>
      <c r="D39" s="90"/>
      <c r="E39" s="91">
        <f>SUM(9+10+10+7)</f>
        <v>36</v>
      </c>
      <c r="F39" s="92"/>
      <c r="G39" s="92"/>
      <c r="H39" s="93"/>
      <c r="I39" s="94"/>
      <c r="J39" s="95">
        <f aca="true" t="shared" si="0" ref="J39:J44">SUM(E39:I39)</f>
        <v>36</v>
      </c>
      <c r="K39" s="96"/>
    </row>
    <row r="40" spans="2:11" ht="21">
      <c r="B40" s="97" t="s">
        <v>42</v>
      </c>
      <c r="C40" s="98"/>
      <c r="D40" s="81"/>
      <c r="E40" s="91">
        <f>SUM(9+10+6+10)</f>
        <v>35</v>
      </c>
      <c r="F40" s="92"/>
      <c r="G40" s="92"/>
      <c r="H40" s="93"/>
      <c r="I40" s="94"/>
      <c r="J40" s="95">
        <f t="shared" si="0"/>
        <v>35</v>
      </c>
      <c r="K40" s="99"/>
    </row>
    <row r="41" spans="2:11" ht="21">
      <c r="B41" s="88" t="s">
        <v>43</v>
      </c>
      <c r="C41" s="89"/>
      <c r="D41" s="90"/>
      <c r="E41" s="91">
        <f>SUM(1+4+4+8)</f>
        <v>17</v>
      </c>
      <c r="F41" s="93"/>
      <c r="G41" s="93"/>
      <c r="H41" s="93"/>
      <c r="I41" s="94"/>
      <c r="J41" s="95">
        <f t="shared" si="0"/>
        <v>17</v>
      </c>
      <c r="K41" s="99"/>
    </row>
    <row r="42" spans="2:11" ht="21">
      <c r="B42" s="88" t="s">
        <v>41</v>
      </c>
      <c r="C42" s="100"/>
      <c r="D42" s="101"/>
      <c r="E42" s="91">
        <f>SUM(1+6+2+3)</f>
        <v>12</v>
      </c>
      <c r="F42" s="92"/>
      <c r="G42" s="92"/>
      <c r="H42" s="93"/>
      <c r="I42" s="94"/>
      <c r="J42" s="95">
        <f t="shared" si="0"/>
        <v>12</v>
      </c>
      <c r="K42" s="99"/>
    </row>
    <row r="43" spans="2:11" ht="21">
      <c r="B43" s="88" t="s">
        <v>38</v>
      </c>
      <c r="C43" s="89"/>
      <c r="D43" s="90"/>
      <c r="E43" s="91">
        <f>SUM(3+0+8+0)</f>
        <v>11</v>
      </c>
      <c r="F43" s="92"/>
      <c r="G43" s="92"/>
      <c r="H43" s="93"/>
      <c r="I43" s="94"/>
      <c r="J43" s="95">
        <f t="shared" si="0"/>
        <v>11</v>
      </c>
      <c r="K43" s="99"/>
    </row>
    <row r="44" spans="2:11" ht="21">
      <c r="B44" s="88" t="s">
        <v>37</v>
      </c>
      <c r="C44" s="100"/>
      <c r="D44" s="101"/>
      <c r="E44" s="91">
        <f>SUM(7+0+0+2)</f>
        <v>9</v>
      </c>
      <c r="F44" s="92"/>
      <c r="G44" s="92"/>
      <c r="H44" s="93"/>
      <c r="I44" s="94"/>
      <c r="J44" s="95">
        <f t="shared" si="0"/>
        <v>9</v>
      </c>
      <c r="K44" s="99"/>
    </row>
    <row r="45" spans="3:11" ht="15.75">
      <c r="C45" s="81"/>
      <c r="D45" s="81"/>
      <c r="E45" s="99"/>
      <c r="F45" s="99"/>
      <c r="G45" s="99"/>
      <c r="H45" s="99"/>
      <c r="I45" s="99"/>
      <c r="J45" s="99"/>
      <c r="K45" s="99"/>
    </row>
    <row r="46" spans="3:11" ht="15.75">
      <c r="C46" s="81"/>
      <c r="D46" s="81"/>
      <c r="E46" s="99"/>
      <c r="F46" s="99"/>
      <c r="G46" s="99"/>
      <c r="H46" s="99"/>
      <c r="I46" s="99"/>
      <c r="J46" s="99"/>
      <c r="K46" s="99"/>
    </row>
    <row r="47" spans="3:11" ht="15.75">
      <c r="C47" s="81"/>
      <c r="D47" s="81"/>
      <c r="E47" s="99"/>
      <c r="F47" s="99"/>
      <c r="G47" s="99"/>
      <c r="H47" s="99"/>
      <c r="I47" s="99"/>
      <c r="J47" s="99"/>
      <c r="K47" s="99"/>
    </row>
    <row r="48" spans="3:11" ht="15.75">
      <c r="C48" s="81"/>
      <c r="D48" s="81"/>
      <c r="E48" s="99"/>
      <c r="F48" s="99"/>
      <c r="G48" s="99"/>
      <c r="H48" s="99"/>
      <c r="I48" s="99"/>
      <c r="J48" s="99"/>
      <c r="K48" s="99"/>
    </row>
    <row r="49" spans="3:11" ht="15.75">
      <c r="C49" s="81"/>
      <c r="D49" s="81"/>
      <c r="E49" s="99"/>
      <c r="F49" s="99"/>
      <c r="G49" s="99"/>
      <c r="H49" s="99"/>
      <c r="I49" s="99"/>
      <c r="J49" s="99"/>
      <c r="K49" s="99"/>
    </row>
    <row r="50" spans="3:11" ht="15.75">
      <c r="C50" s="81"/>
      <c r="D50" s="81"/>
      <c r="E50" s="99"/>
      <c r="F50" s="99"/>
      <c r="G50" s="99"/>
      <c r="H50" s="99"/>
      <c r="I50" s="99"/>
      <c r="J50" s="99"/>
      <c r="K50" s="99"/>
    </row>
    <row r="51" spans="3:11" ht="15.75">
      <c r="C51" s="81"/>
      <c r="D51" s="81"/>
      <c r="E51" s="99"/>
      <c r="F51" s="99"/>
      <c r="G51" s="99"/>
      <c r="H51" s="99"/>
      <c r="I51" s="99"/>
      <c r="J51" s="99"/>
      <c r="K51" s="99"/>
    </row>
    <row r="52" spans="3:11" ht="15.75">
      <c r="C52" s="81"/>
      <c r="D52" s="81"/>
      <c r="E52" s="99"/>
      <c r="F52" s="99"/>
      <c r="G52" s="99"/>
      <c r="H52" s="99"/>
      <c r="I52" s="99"/>
      <c r="J52" s="99"/>
      <c r="K52" s="99"/>
    </row>
    <row r="53" spans="3:11" ht="15.75">
      <c r="C53" s="81"/>
      <c r="D53" s="81"/>
      <c r="E53" s="99"/>
      <c r="F53" s="99"/>
      <c r="G53" s="99"/>
      <c r="H53" s="99"/>
      <c r="I53" s="99"/>
      <c r="J53" s="99"/>
      <c r="K53" s="99"/>
    </row>
    <row r="54" spans="3:11" ht="15.75">
      <c r="C54" s="81"/>
      <c r="D54" s="81"/>
      <c r="E54" s="99"/>
      <c r="F54" s="99"/>
      <c r="G54" s="99"/>
      <c r="H54" s="99"/>
      <c r="I54" s="99"/>
      <c r="J54" s="99"/>
      <c r="K54" s="99"/>
    </row>
    <row r="55" spans="3:11" ht="15.75">
      <c r="C55" s="81"/>
      <c r="D55" s="81"/>
      <c r="E55" s="99"/>
      <c r="F55" s="99"/>
      <c r="G55" s="99"/>
      <c r="H55" s="99"/>
      <c r="I55" s="99"/>
      <c r="J55" s="99"/>
      <c r="K55" s="99"/>
    </row>
    <row r="56" spans="3:11" ht="15.75">
      <c r="C56" s="81"/>
      <c r="D56" s="81"/>
      <c r="E56" s="99"/>
      <c r="F56" s="99"/>
      <c r="G56" s="99"/>
      <c r="H56" s="99"/>
      <c r="I56" s="99"/>
      <c r="J56" s="99"/>
      <c r="K56" s="99"/>
    </row>
    <row r="57" spans="3:11" ht="15.75">
      <c r="C57" s="81"/>
      <c r="D57" s="81"/>
      <c r="E57" s="99"/>
      <c r="F57" s="99"/>
      <c r="G57" s="99"/>
      <c r="H57" s="99"/>
      <c r="I57" s="99"/>
      <c r="J57" s="99"/>
      <c r="K57" s="99"/>
    </row>
    <row r="58" spans="3:11" ht="15.75">
      <c r="C58" s="81"/>
      <c r="D58" s="81"/>
      <c r="E58" s="99"/>
      <c r="F58" s="99"/>
      <c r="G58" s="99"/>
      <c r="H58" s="99"/>
      <c r="I58" s="99"/>
      <c r="J58" s="99"/>
      <c r="K58" s="99"/>
    </row>
    <row r="59" spans="4:11" ht="15.75">
      <c r="D59" s="81"/>
      <c r="E59" s="81"/>
      <c r="F59" s="81"/>
      <c r="G59" s="81"/>
      <c r="H59" s="81"/>
      <c r="I59" s="81"/>
      <c r="J59" s="81"/>
      <c r="K59" s="81"/>
    </row>
    <row r="60" spans="4:11" ht="15.75">
      <c r="D60" s="81"/>
      <c r="E60" s="81"/>
      <c r="F60" s="81"/>
      <c r="G60" s="81"/>
      <c r="H60" s="81"/>
      <c r="I60" s="81"/>
      <c r="J60" s="81"/>
      <c r="K60" s="81"/>
    </row>
    <row r="61" spans="4:11" ht="15.75">
      <c r="D61" s="81"/>
      <c r="E61" s="81"/>
      <c r="F61" s="81"/>
      <c r="G61" s="81"/>
      <c r="H61" s="81"/>
      <c r="I61" s="81"/>
      <c r="J61" s="81"/>
      <c r="K61" s="81"/>
    </row>
    <row r="62" spans="4:11" ht="15.75">
      <c r="D62" s="81"/>
      <c r="E62" s="81"/>
      <c r="F62" s="81"/>
      <c r="G62" s="81"/>
      <c r="H62" s="81"/>
      <c r="I62" s="81"/>
      <c r="J62" s="81"/>
      <c r="K62" s="81"/>
    </row>
    <row r="63" spans="4:11" ht="15.75">
      <c r="D63" s="81"/>
      <c r="E63" s="81"/>
      <c r="F63" s="81"/>
      <c r="G63" s="81"/>
      <c r="H63" s="81"/>
      <c r="I63" s="81"/>
      <c r="J63" s="81"/>
      <c r="K63" s="81"/>
    </row>
    <row r="64" spans="4:11" ht="15.75">
      <c r="D64" s="81"/>
      <c r="E64" s="81"/>
      <c r="F64" s="81"/>
      <c r="G64" s="81"/>
      <c r="H64" s="81"/>
      <c r="I64" s="81"/>
      <c r="J64" s="81"/>
      <c r="K64" s="81"/>
    </row>
    <row r="65" spans="4:11" ht="15.75">
      <c r="D65" s="81"/>
      <c r="E65" s="81"/>
      <c r="F65" s="81"/>
      <c r="G65" s="81"/>
      <c r="H65" s="81"/>
      <c r="I65" s="81"/>
      <c r="J65" s="81"/>
      <c r="K65" s="81"/>
    </row>
    <row r="66" spans="4:11" ht="15.75">
      <c r="D66" s="81"/>
      <c r="E66" s="81"/>
      <c r="F66" s="81"/>
      <c r="G66" s="81"/>
      <c r="H66" s="81"/>
      <c r="I66" s="81"/>
      <c r="J66" s="81"/>
      <c r="K66" s="81"/>
    </row>
    <row r="67" spans="4:11" ht="15.75">
      <c r="D67" s="81"/>
      <c r="E67" s="81"/>
      <c r="F67" s="81"/>
      <c r="G67" s="81"/>
      <c r="H67" s="81"/>
      <c r="I67" s="81"/>
      <c r="J67" s="81"/>
      <c r="K67" s="81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75" zoomScaleNormal="75" zoomScalePageLayoutView="0" workbookViewId="0" topLeftCell="A22">
      <selection activeCell="B39" sqref="B39:F44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25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30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43065</v>
      </c>
      <c r="E7" s="21"/>
      <c r="G7" s="21"/>
      <c r="H7" s="21" t="s">
        <v>31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37</v>
      </c>
      <c r="D9" s="29"/>
      <c r="E9" s="30">
        <v>3</v>
      </c>
      <c r="G9" s="28" t="s">
        <v>41</v>
      </c>
      <c r="I9" s="30">
        <v>7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42</v>
      </c>
      <c r="E11" s="30">
        <v>3</v>
      </c>
      <c r="F11" s="30"/>
      <c r="G11" s="28" t="s">
        <v>39</v>
      </c>
      <c r="I11" s="30">
        <v>7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43</v>
      </c>
      <c r="E13" s="30">
        <v>10</v>
      </c>
      <c r="F13" s="30"/>
      <c r="G13" s="28" t="s">
        <v>38</v>
      </c>
      <c r="I13" s="30">
        <v>0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EMPURIABRAVA</v>
      </c>
      <c r="E15" s="30">
        <v>6</v>
      </c>
      <c r="F15" s="30"/>
      <c r="G15" s="28" t="str">
        <f>G11</f>
        <v>COMARCAL</v>
      </c>
      <c r="I15" s="30">
        <v>4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LES GAVARRES</v>
      </c>
      <c r="E17" s="30">
        <v>9</v>
      </c>
      <c r="F17" s="30"/>
      <c r="G17" s="28" t="str">
        <f>G13</f>
        <v>GRANOLLERS </v>
      </c>
      <c r="I17" s="30">
        <v>1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JOVENTUT AL-VICI B</v>
      </c>
      <c r="E19" s="30">
        <v>2</v>
      </c>
      <c r="F19" s="30"/>
      <c r="G19" s="28" t="str">
        <f>C11</f>
        <v>SWEETRADE B</v>
      </c>
      <c r="I19" s="30">
        <v>8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SWEETRADE B</v>
      </c>
      <c r="E21" s="30">
        <v>4</v>
      </c>
      <c r="F21" s="30"/>
      <c r="G21" s="28" t="str">
        <f>C9</f>
        <v>LES GAVARRES</v>
      </c>
      <c r="I21" s="30">
        <v>6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JOVENTUT AL-VICI B</v>
      </c>
      <c r="E23" s="30">
        <v>6</v>
      </c>
      <c r="F23" s="30"/>
      <c r="G23" s="28" t="str">
        <f>C13</f>
        <v>EMPURIABRAVA</v>
      </c>
      <c r="I23" s="30">
        <v>4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GRANOLLERS </v>
      </c>
      <c r="E25" s="30">
        <v>2</v>
      </c>
      <c r="F25" s="30"/>
      <c r="G25" s="28" t="str">
        <f>G11</f>
        <v>COMARCAL</v>
      </c>
      <c r="I25" s="30">
        <v>8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JOVENTUT AL-VICI B</v>
      </c>
      <c r="E27" s="30">
        <v>3</v>
      </c>
      <c r="F27" s="30"/>
      <c r="G27" s="28" t="str">
        <f>G13</f>
        <v>GRANOLLERS </v>
      </c>
      <c r="I27" s="30">
        <v>7</v>
      </c>
      <c r="J27" s="30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COMARCAL</v>
      </c>
      <c r="E29" s="30">
        <v>4</v>
      </c>
      <c r="F29" s="30"/>
      <c r="G29" s="28" t="str">
        <f>C9</f>
        <v>LES GAVARRES</v>
      </c>
      <c r="I29" s="30">
        <v>6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SWEETRADE B</v>
      </c>
      <c r="E31" s="30">
        <v>2</v>
      </c>
      <c r="G31" s="28" t="str">
        <f>C13</f>
        <v>EMPURIABRAVA</v>
      </c>
      <c r="I31" s="30">
        <v>8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ht="15.75">
      <c r="A33" s="35"/>
      <c r="B33" s="36"/>
      <c r="C33" s="36"/>
      <c r="D33" s="36"/>
      <c r="E33" s="36"/>
      <c r="F33" s="36"/>
      <c r="G33" s="36"/>
      <c r="H33" s="36"/>
      <c r="I33" s="36"/>
    </row>
    <row r="34" spans="1:9" ht="15.75">
      <c r="A34" s="35"/>
      <c r="B34" s="36"/>
      <c r="C34" s="36"/>
      <c r="D34" s="36"/>
      <c r="E34" s="36"/>
      <c r="F34" s="36"/>
      <c r="G34" s="36"/>
      <c r="H34" s="36"/>
      <c r="I34" s="36"/>
    </row>
    <row r="36" spans="1:8" s="21" customFormat="1" ht="18.75">
      <c r="A36" s="37"/>
      <c r="B36" s="38" t="s">
        <v>36</v>
      </c>
      <c r="H36" s="23"/>
    </row>
    <row r="38" spans="1:10" s="38" customFormat="1" ht="18.75">
      <c r="A38" s="39"/>
      <c r="B38" s="40" t="s">
        <v>12</v>
      </c>
      <c r="C38" s="41"/>
      <c r="D38" s="41"/>
      <c r="E38" s="42" t="s">
        <v>20</v>
      </c>
      <c r="F38" s="42" t="s">
        <v>21</v>
      </c>
      <c r="G38" s="42" t="s">
        <v>22</v>
      </c>
      <c r="H38" s="42" t="s">
        <v>23</v>
      </c>
      <c r="I38" s="42" t="s">
        <v>24</v>
      </c>
      <c r="J38" s="42" t="s">
        <v>2</v>
      </c>
    </row>
    <row r="39" spans="2:11" ht="21">
      <c r="B39" s="88" t="s">
        <v>39</v>
      </c>
      <c r="C39" s="89"/>
      <c r="D39" s="90"/>
      <c r="E39" s="91">
        <f>SUM(9+10+10+7)</f>
        <v>36</v>
      </c>
      <c r="F39" s="91">
        <f>SUM(7+4+8+4)</f>
        <v>23</v>
      </c>
      <c r="G39" s="48"/>
      <c r="H39" s="47"/>
      <c r="I39" s="55"/>
      <c r="J39" s="43">
        <f aca="true" t="shared" si="0" ref="J39:J44">SUM(E39:I39)</f>
        <v>59</v>
      </c>
      <c r="K39" s="1"/>
    </row>
    <row r="40" spans="2:11" ht="21">
      <c r="B40" s="97" t="s">
        <v>42</v>
      </c>
      <c r="C40" s="98"/>
      <c r="D40" s="81"/>
      <c r="E40" s="91">
        <f>SUM(9+10+6+10)</f>
        <v>35</v>
      </c>
      <c r="F40" s="91">
        <f>SUM(3+8+4+2)</f>
        <v>17</v>
      </c>
      <c r="G40" s="48"/>
      <c r="H40" s="47"/>
      <c r="I40" s="55"/>
      <c r="J40" s="43">
        <f t="shared" si="0"/>
        <v>52</v>
      </c>
      <c r="K40" s="44"/>
    </row>
    <row r="41" spans="2:11" ht="21">
      <c r="B41" s="88" t="s">
        <v>43</v>
      </c>
      <c r="C41" s="89"/>
      <c r="D41" s="90"/>
      <c r="E41" s="91">
        <f>SUM(1+4+4+8)</f>
        <v>17</v>
      </c>
      <c r="F41" s="91">
        <f>SUM(10+6+4+8)</f>
        <v>28</v>
      </c>
      <c r="G41" s="48"/>
      <c r="H41" s="47"/>
      <c r="I41" s="55"/>
      <c r="J41" s="43">
        <f t="shared" si="0"/>
        <v>45</v>
      </c>
      <c r="K41" s="44"/>
    </row>
    <row r="42" spans="2:11" ht="21">
      <c r="B42" s="88" t="s">
        <v>37</v>
      </c>
      <c r="C42" s="100"/>
      <c r="D42" s="101"/>
      <c r="E42" s="91">
        <f>SUM(7+0+0+2)</f>
        <v>9</v>
      </c>
      <c r="F42" s="91">
        <f>SUM(3+9+6+6)</f>
        <v>24</v>
      </c>
      <c r="G42" s="47"/>
      <c r="H42" s="47"/>
      <c r="I42" s="55"/>
      <c r="J42" s="43">
        <f t="shared" si="0"/>
        <v>33</v>
      </c>
      <c r="K42" s="44"/>
    </row>
    <row r="43" spans="2:11" ht="21">
      <c r="B43" s="88" t="s">
        <v>41</v>
      </c>
      <c r="C43" s="100"/>
      <c r="D43" s="101"/>
      <c r="E43" s="91">
        <f>SUM(1+6+2+3)</f>
        <v>12</v>
      </c>
      <c r="F43" s="91">
        <f>SUM(7+2+6+3)</f>
        <v>18</v>
      </c>
      <c r="G43" s="48"/>
      <c r="H43" s="47"/>
      <c r="I43" s="55"/>
      <c r="J43" s="43">
        <f t="shared" si="0"/>
        <v>30</v>
      </c>
      <c r="K43" s="44"/>
    </row>
    <row r="44" spans="2:11" ht="21">
      <c r="B44" s="88" t="s">
        <v>38</v>
      </c>
      <c r="C44" s="89"/>
      <c r="D44" s="90"/>
      <c r="E44" s="91">
        <f>SUM(3+0+8+0)</f>
        <v>11</v>
      </c>
      <c r="F44" s="91">
        <f>SUM(0+1+2+7)</f>
        <v>10</v>
      </c>
      <c r="G44" s="48"/>
      <c r="H44" s="47"/>
      <c r="I44" s="55"/>
      <c r="J44" s="43">
        <f t="shared" si="0"/>
        <v>21</v>
      </c>
      <c r="K44" s="44"/>
    </row>
    <row r="45" spans="3:11" ht="15.75">
      <c r="C45" s="36"/>
      <c r="D45" s="36"/>
      <c r="E45" s="44"/>
      <c r="F45" s="44"/>
      <c r="G45" s="44"/>
      <c r="H45" s="44"/>
      <c r="I45" s="44"/>
      <c r="J45" s="44"/>
      <c r="K45" s="44"/>
    </row>
    <row r="46" spans="3:11" ht="15.75">
      <c r="C46" s="36"/>
      <c r="D46" s="36"/>
      <c r="E46" s="44"/>
      <c r="F46" s="44"/>
      <c r="G46" s="44"/>
      <c r="H46" s="44"/>
      <c r="I46" s="44"/>
      <c r="J46" s="44"/>
      <c r="K46" s="44"/>
    </row>
    <row r="47" spans="3:11" ht="15.75">
      <c r="C47" s="36"/>
      <c r="D47" s="36"/>
      <c r="E47" s="44"/>
      <c r="F47" s="44"/>
      <c r="G47" s="44"/>
      <c r="H47" s="44"/>
      <c r="I47" s="44"/>
      <c r="J47" s="44"/>
      <c r="K47" s="44"/>
    </row>
    <row r="48" spans="3:11" ht="15.75">
      <c r="C48" s="36"/>
      <c r="D48" s="36"/>
      <c r="E48" s="44"/>
      <c r="F48" s="44"/>
      <c r="G48" s="44"/>
      <c r="H48" s="44"/>
      <c r="I48" s="44"/>
      <c r="J48" s="44"/>
      <c r="K48" s="44"/>
    </row>
    <row r="49" spans="3:11" ht="15.75">
      <c r="C49" s="36"/>
      <c r="D49" s="36"/>
      <c r="E49" s="44"/>
      <c r="F49" s="44"/>
      <c r="G49" s="44"/>
      <c r="H49" s="44"/>
      <c r="I49" s="44"/>
      <c r="J49" s="44"/>
      <c r="K49" s="44"/>
    </row>
    <row r="50" spans="3:11" ht="15.75">
      <c r="C50" s="36"/>
      <c r="D50" s="36"/>
      <c r="E50" s="44"/>
      <c r="F50" s="44"/>
      <c r="G50" s="44"/>
      <c r="H50" s="44"/>
      <c r="I50" s="44"/>
      <c r="J50" s="44"/>
      <c r="K50" s="44"/>
    </row>
    <row r="51" spans="3:11" ht="15.75">
      <c r="C51" s="36"/>
      <c r="D51" s="36"/>
      <c r="E51" s="44"/>
      <c r="F51" s="44"/>
      <c r="G51" s="44"/>
      <c r="H51" s="44"/>
      <c r="I51" s="44"/>
      <c r="J51" s="44"/>
      <c r="K51" s="44"/>
    </row>
    <row r="52" spans="3:11" ht="15.75">
      <c r="C52" s="36"/>
      <c r="D52" s="36"/>
      <c r="E52" s="44"/>
      <c r="F52" s="44"/>
      <c r="G52" s="44"/>
      <c r="H52" s="44"/>
      <c r="I52" s="44"/>
      <c r="J52" s="44"/>
      <c r="K52" s="44"/>
    </row>
    <row r="53" spans="3:11" ht="15.75">
      <c r="C53" s="36"/>
      <c r="D53" s="36"/>
      <c r="E53" s="44"/>
      <c r="F53" s="44"/>
      <c r="G53" s="44"/>
      <c r="H53" s="44"/>
      <c r="I53" s="44"/>
      <c r="J53" s="44"/>
      <c r="K53" s="44"/>
    </row>
    <row r="54" spans="3:11" ht="15.75">
      <c r="C54" s="36"/>
      <c r="D54" s="36"/>
      <c r="E54" s="44"/>
      <c r="F54" s="44"/>
      <c r="G54" s="44"/>
      <c r="H54" s="44"/>
      <c r="I54" s="44"/>
      <c r="J54" s="44"/>
      <c r="K54" s="44"/>
    </row>
    <row r="55" spans="3:11" ht="15.75">
      <c r="C55" s="36"/>
      <c r="D55" s="36"/>
      <c r="E55" s="44"/>
      <c r="F55" s="44"/>
      <c r="G55" s="44"/>
      <c r="H55" s="44"/>
      <c r="I55" s="44"/>
      <c r="J55" s="44"/>
      <c r="K55" s="44"/>
    </row>
    <row r="56" spans="3:11" ht="15.75">
      <c r="C56" s="36"/>
      <c r="D56" s="36"/>
      <c r="E56" s="44"/>
      <c r="F56" s="44"/>
      <c r="G56" s="44"/>
      <c r="H56" s="44"/>
      <c r="I56" s="44"/>
      <c r="J56" s="44"/>
      <c r="K56" s="44"/>
    </row>
    <row r="57" spans="3:11" ht="15.75">
      <c r="C57" s="36"/>
      <c r="D57" s="36"/>
      <c r="E57" s="44"/>
      <c r="F57" s="44"/>
      <c r="G57" s="44"/>
      <c r="H57" s="44"/>
      <c r="I57" s="44"/>
      <c r="J57" s="44"/>
      <c r="K57" s="44"/>
    </row>
    <row r="58" spans="3:11" ht="15.75">
      <c r="C58" s="36"/>
      <c r="D58" s="36"/>
      <c r="E58" s="44"/>
      <c r="F58" s="44"/>
      <c r="G58" s="44"/>
      <c r="H58" s="44"/>
      <c r="I58" s="44"/>
      <c r="J58" s="44"/>
      <c r="K58" s="44"/>
    </row>
    <row r="59" spans="4:11" ht="15.75">
      <c r="D59" s="36"/>
      <c r="E59" s="36"/>
      <c r="F59" s="36"/>
      <c r="G59" s="36"/>
      <c r="H59" s="36"/>
      <c r="I59" s="36"/>
      <c r="J59" s="36"/>
      <c r="K59" s="36"/>
    </row>
    <row r="60" spans="4:11" ht="15.75">
      <c r="D60" s="36"/>
      <c r="E60" s="36"/>
      <c r="F60" s="36"/>
      <c r="G60" s="36"/>
      <c r="H60" s="36"/>
      <c r="I60" s="36"/>
      <c r="J60" s="36"/>
      <c r="K60" s="36"/>
    </row>
    <row r="61" spans="4:11" ht="15.75">
      <c r="D61" s="36"/>
      <c r="E61" s="36"/>
      <c r="F61" s="36"/>
      <c r="G61" s="36"/>
      <c r="H61" s="36"/>
      <c r="I61" s="36"/>
      <c r="J61" s="36"/>
      <c r="K61" s="36"/>
    </row>
    <row r="62" spans="4:11" ht="15.75">
      <c r="D62" s="36"/>
      <c r="E62" s="36"/>
      <c r="F62" s="36"/>
      <c r="G62" s="36"/>
      <c r="H62" s="36"/>
      <c r="I62" s="36"/>
      <c r="J62" s="36"/>
      <c r="K62" s="36"/>
    </row>
    <row r="63" spans="4:11" ht="15.75">
      <c r="D63" s="36"/>
      <c r="E63" s="36"/>
      <c r="F63" s="36"/>
      <c r="G63" s="36"/>
      <c r="H63" s="36"/>
      <c r="I63" s="36"/>
      <c r="J63" s="36"/>
      <c r="K63" s="36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75" zoomScaleNormal="75" zoomScalePageLayoutView="0" workbookViewId="0" topLeftCell="A35">
      <selection activeCell="B39" sqref="B39:J44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/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59" t="s">
        <v>5</v>
      </c>
      <c r="E2" s="59"/>
      <c r="F2" s="59"/>
      <c r="G2" s="59"/>
      <c r="H2" s="59"/>
      <c r="I2" s="18"/>
      <c r="J2" s="18"/>
      <c r="K2" s="18"/>
    </row>
    <row r="3" spans="1:11" s="17" customFormat="1" ht="21">
      <c r="A3" s="16"/>
      <c r="D3" s="59"/>
      <c r="E3" s="59"/>
      <c r="F3" s="59"/>
      <c r="G3" s="59"/>
      <c r="H3" s="59"/>
      <c r="I3" s="18"/>
      <c r="J3" s="18"/>
      <c r="K3" s="18"/>
    </row>
    <row r="4" spans="4:11" ht="21">
      <c r="D4" s="59" t="s">
        <v>25</v>
      </c>
      <c r="E4" s="59"/>
      <c r="F4" s="59"/>
      <c r="G4" s="59"/>
      <c r="H4" s="59"/>
      <c r="I4" s="21"/>
      <c r="J4" s="21"/>
      <c r="K4" s="21"/>
    </row>
    <row r="5" spans="4:11" ht="15.75">
      <c r="D5" s="60"/>
      <c r="E5" s="60"/>
      <c r="F5" s="60"/>
      <c r="G5" s="60"/>
      <c r="H5" s="60"/>
      <c r="I5" s="21"/>
      <c r="J5" s="21"/>
      <c r="K5" s="21"/>
    </row>
    <row r="6" spans="3:11" ht="21">
      <c r="C6" s="18"/>
      <c r="D6" s="59" t="s">
        <v>30</v>
      </c>
      <c r="E6" s="60"/>
      <c r="F6" s="60"/>
      <c r="G6" s="60"/>
      <c r="H6" s="60"/>
      <c r="I6" s="21"/>
      <c r="J6" s="21"/>
      <c r="K6" s="21"/>
    </row>
    <row r="7" spans="3:11" ht="15.75">
      <c r="C7" s="21" t="s">
        <v>3</v>
      </c>
      <c r="D7" s="22">
        <v>43149</v>
      </c>
      <c r="E7" s="21"/>
      <c r="G7" s="21"/>
      <c r="H7" s="21" t="s">
        <v>32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38</v>
      </c>
      <c r="D9" s="29"/>
      <c r="E9" s="30">
        <v>0</v>
      </c>
      <c r="G9" s="28" t="s">
        <v>42</v>
      </c>
      <c r="I9" s="30">
        <v>10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43</v>
      </c>
      <c r="E11" s="30">
        <v>7</v>
      </c>
      <c r="F11" s="30"/>
      <c r="G11" s="28" t="s">
        <v>37</v>
      </c>
      <c r="I11" s="30">
        <v>3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39</v>
      </c>
      <c r="E13" s="30">
        <v>9</v>
      </c>
      <c r="F13" s="30"/>
      <c r="G13" s="28" t="s">
        <v>41</v>
      </c>
      <c r="I13" s="30">
        <v>1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">
        <v>37</v>
      </c>
      <c r="E15" s="30">
        <v>7</v>
      </c>
      <c r="F15" s="30"/>
      <c r="G15" s="28" t="s">
        <v>41</v>
      </c>
      <c r="I15" s="30">
        <v>3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">
        <v>42</v>
      </c>
      <c r="E17" s="30">
        <v>9</v>
      </c>
      <c r="F17" s="30"/>
      <c r="G17" s="28" t="s">
        <v>39</v>
      </c>
      <c r="I17" s="30">
        <v>1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">
        <v>43</v>
      </c>
      <c r="E19" s="30">
        <v>8</v>
      </c>
      <c r="F19" s="30"/>
      <c r="G19" s="28" t="s">
        <v>49</v>
      </c>
      <c r="I19" s="30">
        <v>2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">
        <v>37</v>
      </c>
      <c r="E21" s="30">
        <v>9</v>
      </c>
      <c r="F21" s="30"/>
      <c r="G21" s="28" t="str">
        <f>C9</f>
        <v>GRANOLLERS </v>
      </c>
      <c r="I21" s="30">
        <v>1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">
        <v>41</v>
      </c>
      <c r="E23" s="30">
        <v>3</v>
      </c>
      <c r="F23" s="30"/>
      <c r="G23" s="28" t="s">
        <v>42</v>
      </c>
      <c r="I23" s="30">
        <v>7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">
        <v>39</v>
      </c>
      <c r="E25" s="30">
        <v>8</v>
      </c>
      <c r="F25" s="30"/>
      <c r="G25" s="28" t="s">
        <v>43</v>
      </c>
      <c r="I25" s="30">
        <v>2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">
        <v>49</v>
      </c>
      <c r="E27" s="30">
        <v>0</v>
      </c>
      <c r="F27" s="30"/>
      <c r="G27" s="28" t="s">
        <v>39</v>
      </c>
      <c r="I27" s="30">
        <v>10</v>
      </c>
      <c r="J27" s="30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LES GAVARRES</v>
      </c>
      <c r="E29" s="30">
        <v>3</v>
      </c>
      <c r="F29" s="30"/>
      <c r="G29" s="28" t="s">
        <v>42</v>
      </c>
      <c r="I29" s="30">
        <v>7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">
        <v>41</v>
      </c>
      <c r="E31" s="30">
        <v>4</v>
      </c>
      <c r="G31" s="28" t="s">
        <v>43</v>
      </c>
      <c r="I31" s="30">
        <v>6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ht="15.75">
      <c r="A33" s="35"/>
      <c r="B33" s="36"/>
      <c r="C33" s="36"/>
      <c r="D33" s="36"/>
      <c r="E33" s="36"/>
      <c r="F33" s="36"/>
      <c r="G33" s="36"/>
      <c r="H33" s="36"/>
      <c r="I33" s="36"/>
    </row>
    <row r="34" spans="1:9" ht="15.75">
      <c r="A34" s="35"/>
      <c r="B34" s="36"/>
      <c r="C34" s="36"/>
      <c r="D34" s="36"/>
      <c r="E34" s="36"/>
      <c r="F34" s="36"/>
      <c r="G34" s="36"/>
      <c r="H34" s="36"/>
      <c r="I34" s="36"/>
    </row>
    <row r="36" spans="1:8" s="21" customFormat="1" ht="18.75">
      <c r="A36" s="37"/>
      <c r="B36" s="38" t="s">
        <v>35</v>
      </c>
      <c r="H36" s="23"/>
    </row>
    <row r="38" spans="1:10" s="38" customFormat="1" ht="18.75">
      <c r="A38" s="39"/>
      <c r="B38" s="40" t="s">
        <v>12</v>
      </c>
      <c r="C38" s="41"/>
      <c r="D38" s="41"/>
      <c r="E38" s="42" t="s">
        <v>20</v>
      </c>
      <c r="F38" s="42" t="s">
        <v>21</v>
      </c>
      <c r="G38" s="42" t="s">
        <v>22</v>
      </c>
      <c r="H38" s="42" t="s">
        <v>23</v>
      </c>
      <c r="I38" s="42" t="s">
        <v>24</v>
      </c>
      <c r="J38" s="42" t="s">
        <v>2</v>
      </c>
    </row>
    <row r="39" spans="2:11" ht="21">
      <c r="B39" s="88" t="s">
        <v>39</v>
      </c>
      <c r="C39" s="89"/>
      <c r="D39" s="90"/>
      <c r="E39" s="91">
        <f>SUM(9+10+10+7)</f>
        <v>36</v>
      </c>
      <c r="F39" s="91">
        <f>SUM(7+4+8+4)</f>
        <v>23</v>
      </c>
      <c r="G39" s="91">
        <f>SUM(9+1+8+10)</f>
        <v>28</v>
      </c>
      <c r="H39" s="47"/>
      <c r="I39" s="55"/>
      <c r="J39" s="43">
        <f aca="true" t="shared" si="0" ref="J39:J44">SUM(E39:I39)</f>
        <v>87</v>
      </c>
      <c r="K39" s="1"/>
    </row>
    <row r="40" spans="2:11" ht="21">
      <c r="B40" s="97" t="s">
        <v>42</v>
      </c>
      <c r="C40" s="98"/>
      <c r="D40" s="81"/>
      <c r="E40" s="91">
        <f>SUM(9+10+6+10)</f>
        <v>35</v>
      </c>
      <c r="F40" s="91">
        <f>SUM(3+8+4+2)</f>
        <v>17</v>
      </c>
      <c r="G40" s="91">
        <f>SUM(10+9+7+7)</f>
        <v>33</v>
      </c>
      <c r="H40" s="47"/>
      <c r="I40" s="55"/>
      <c r="J40" s="43">
        <f t="shared" si="0"/>
        <v>85</v>
      </c>
      <c r="K40" s="44"/>
    </row>
    <row r="41" spans="2:11" ht="21">
      <c r="B41" s="88" t="s">
        <v>43</v>
      </c>
      <c r="C41" s="89"/>
      <c r="D41" s="90"/>
      <c r="E41" s="91">
        <f>SUM(1+4+4+8)</f>
        <v>17</v>
      </c>
      <c r="F41" s="91">
        <f>SUM(10+6+4+8)</f>
        <v>28</v>
      </c>
      <c r="G41" s="91">
        <f>SUM(7+8+2+6)</f>
        <v>23</v>
      </c>
      <c r="H41" s="47"/>
      <c r="I41" s="55"/>
      <c r="J41" s="43">
        <f t="shared" si="0"/>
        <v>68</v>
      </c>
      <c r="K41" s="44"/>
    </row>
    <row r="42" spans="2:11" ht="21">
      <c r="B42" s="88" t="s">
        <v>37</v>
      </c>
      <c r="C42" s="100"/>
      <c r="D42" s="101"/>
      <c r="E42" s="91">
        <f>SUM(7+0+0+2)</f>
        <v>9</v>
      </c>
      <c r="F42" s="91">
        <f>SUM(3+9+6+6)</f>
        <v>24</v>
      </c>
      <c r="G42" s="91">
        <f>SUM(3+7+9+3)</f>
        <v>22</v>
      </c>
      <c r="H42" s="47"/>
      <c r="I42" s="55"/>
      <c r="J42" s="43">
        <f t="shared" si="0"/>
        <v>55</v>
      </c>
      <c r="K42" s="44"/>
    </row>
    <row r="43" spans="2:11" ht="21">
      <c r="B43" s="88" t="s">
        <v>41</v>
      </c>
      <c r="C43" s="100"/>
      <c r="D43" s="101"/>
      <c r="E43" s="91">
        <f>SUM(1+6+2+3)</f>
        <v>12</v>
      </c>
      <c r="F43" s="91">
        <f>SUM(7+2+6+3)</f>
        <v>18</v>
      </c>
      <c r="G43" s="91">
        <f>SUM(1+3+3+4)</f>
        <v>11</v>
      </c>
      <c r="H43" s="47"/>
      <c r="I43" s="55"/>
      <c r="J43" s="43">
        <f t="shared" si="0"/>
        <v>41</v>
      </c>
      <c r="K43" s="44"/>
    </row>
    <row r="44" spans="2:11" ht="21">
      <c r="B44" s="88" t="s">
        <v>38</v>
      </c>
      <c r="C44" s="89"/>
      <c r="D44" s="90"/>
      <c r="E44" s="91">
        <f>SUM(3+0+8+0)</f>
        <v>11</v>
      </c>
      <c r="F44" s="91">
        <f>SUM(0+1+2+7)</f>
        <v>10</v>
      </c>
      <c r="G44" s="91">
        <f>SUM(0+2+1+0)</f>
        <v>3</v>
      </c>
      <c r="H44" s="47"/>
      <c r="I44" s="55"/>
      <c r="J44" s="43">
        <f t="shared" si="0"/>
        <v>24</v>
      </c>
      <c r="K44" s="44"/>
    </row>
    <row r="45" spans="3:11" ht="15.75">
      <c r="C45" s="36"/>
      <c r="D45" s="36"/>
      <c r="E45" s="44"/>
      <c r="F45" s="44"/>
      <c r="G45" s="44"/>
      <c r="H45" s="44"/>
      <c r="I45" s="44"/>
      <c r="J45" s="44"/>
      <c r="K45" s="44"/>
    </row>
    <row r="46" spans="3:11" ht="15.75">
      <c r="C46" s="36"/>
      <c r="D46" s="36"/>
      <c r="E46" s="44"/>
      <c r="F46" s="44"/>
      <c r="G46" s="44"/>
      <c r="H46" s="44"/>
      <c r="I46" s="44"/>
      <c r="J46" s="44"/>
      <c r="K46" s="44"/>
    </row>
    <row r="47" spans="3:11" ht="15.75">
      <c r="C47" s="36"/>
      <c r="D47" s="36"/>
      <c r="E47" s="44"/>
      <c r="F47" s="44"/>
      <c r="G47" s="44"/>
      <c r="H47" s="44"/>
      <c r="I47" s="44"/>
      <c r="J47" s="44"/>
      <c r="K47" s="44"/>
    </row>
    <row r="48" spans="3:11" ht="15.75">
      <c r="C48" s="36"/>
      <c r="D48" s="36"/>
      <c r="E48" s="44"/>
      <c r="F48" s="44"/>
      <c r="G48" s="44"/>
      <c r="H48" s="44"/>
      <c r="I48" s="44"/>
      <c r="J48" s="44"/>
      <c r="K48" s="44"/>
    </row>
    <row r="49" spans="3:11" ht="15.75">
      <c r="C49" s="36"/>
      <c r="D49" s="36"/>
      <c r="E49" s="44"/>
      <c r="F49" s="44"/>
      <c r="G49" s="44"/>
      <c r="H49" s="44"/>
      <c r="I49" s="44"/>
      <c r="J49" s="44"/>
      <c r="K49" s="44"/>
    </row>
    <row r="50" spans="3:11" ht="15.75">
      <c r="C50" s="36"/>
      <c r="D50" s="36"/>
      <c r="E50" s="44"/>
      <c r="F50" s="44"/>
      <c r="G50" s="44"/>
      <c r="H50" s="44"/>
      <c r="I50" s="44"/>
      <c r="J50" s="44"/>
      <c r="K50" s="44"/>
    </row>
    <row r="51" spans="3:11" ht="15.75">
      <c r="C51" s="36"/>
      <c r="D51" s="36"/>
      <c r="E51" s="44"/>
      <c r="F51" s="44"/>
      <c r="G51" s="44"/>
      <c r="H51" s="44"/>
      <c r="I51" s="44"/>
      <c r="J51" s="44"/>
      <c r="K51" s="44"/>
    </row>
    <row r="52" spans="3:11" ht="15.75">
      <c r="C52" s="36"/>
      <c r="D52" s="36"/>
      <c r="E52" s="44"/>
      <c r="F52" s="44"/>
      <c r="G52" s="44"/>
      <c r="H52" s="44"/>
      <c r="I52" s="44"/>
      <c r="J52" s="44"/>
      <c r="K52" s="44"/>
    </row>
    <row r="53" spans="3:11" ht="15.75">
      <c r="C53" s="36"/>
      <c r="D53" s="36"/>
      <c r="E53" s="44"/>
      <c r="F53" s="44"/>
      <c r="G53" s="44"/>
      <c r="H53" s="44"/>
      <c r="I53" s="44"/>
      <c r="J53" s="44"/>
      <c r="K53" s="44"/>
    </row>
    <row r="54" spans="3:11" ht="15.75">
      <c r="C54" s="36"/>
      <c r="D54" s="36"/>
      <c r="E54" s="44"/>
      <c r="F54" s="44"/>
      <c r="G54" s="44"/>
      <c r="H54" s="44"/>
      <c r="I54" s="44"/>
      <c r="J54" s="44"/>
      <c r="K54" s="44"/>
    </row>
    <row r="55" spans="3:11" ht="15.75">
      <c r="C55" s="36"/>
      <c r="D55" s="36"/>
      <c r="E55" s="44"/>
      <c r="F55" s="44"/>
      <c r="G55" s="44"/>
      <c r="H55" s="44"/>
      <c r="I55" s="44"/>
      <c r="J55" s="44"/>
      <c r="K55" s="44"/>
    </row>
    <row r="56" spans="3:11" ht="15.75">
      <c r="C56" s="36"/>
      <c r="D56" s="36"/>
      <c r="E56" s="44"/>
      <c r="F56" s="44"/>
      <c r="G56" s="44"/>
      <c r="H56" s="44"/>
      <c r="I56" s="44"/>
      <c r="J56" s="44"/>
      <c r="K56" s="44"/>
    </row>
    <row r="57" spans="3:11" ht="15.75">
      <c r="C57" s="36"/>
      <c r="D57" s="36"/>
      <c r="E57" s="44"/>
      <c r="F57" s="44"/>
      <c r="G57" s="44"/>
      <c r="H57" s="44"/>
      <c r="I57" s="44"/>
      <c r="J57" s="44"/>
      <c r="K57" s="44"/>
    </row>
    <row r="58" spans="3:11" ht="15.75">
      <c r="C58" s="36"/>
      <c r="D58" s="36"/>
      <c r="E58" s="44"/>
      <c r="F58" s="44"/>
      <c r="G58" s="44"/>
      <c r="H58" s="44"/>
      <c r="I58" s="44"/>
      <c r="J58" s="44"/>
      <c r="K58" s="44"/>
    </row>
    <row r="59" spans="4:11" ht="15.75">
      <c r="D59" s="36"/>
      <c r="E59" s="36"/>
      <c r="F59" s="36"/>
      <c r="G59" s="36"/>
      <c r="H59" s="36"/>
      <c r="I59" s="36"/>
      <c r="J59" s="36"/>
      <c r="K59" s="36"/>
    </row>
    <row r="60" spans="4:11" ht="15.75">
      <c r="D60" s="36"/>
      <c r="E60" s="36"/>
      <c r="F60" s="36"/>
      <c r="G60" s="36"/>
      <c r="H60" s="36"/>
      <c r="I60" s="36"/>
      <c r="J60" s="36"/>
      <c r="K60" s="36"/>
    </row>
    <row r="61" spans="4:11" ht="15.75">
      <c r="D61" s="36"/>
      <c r="E61" s="36"/>
      <c r="F61" s="36"/>
      <c r="G61" s="36"/>
      <c r="H61" s="36"/>
      <c r="I61" s="36"/>
      <c r="J61" s="36"/>
      <c r="K61" s="36"/>
    </row>
    <row r="62" spans="4:11" ht="15.75">
      <c r="D62" s="36"/>
      <c r="E62" s="36"/>
      <c r="F62" s="36"/>
      <c r="G62" s="36"/>
      <c r="H62" s="36"/>
      <c r="I62" s="36"/>
      <c r="J62" s="36"/>
      <c r="K62" s="36"/>
    </row>
    <row r="63" spans="4:11" ht="15.75">
      <c r="D63" s="36"/>
      <c r="E63" s="36"/>
      <c r="F63" s="36"/>
      <c r="G63" s="36"/>
      <c r="H63" s="36"/>
      <c r="I63" s="36"/>
      <c r="J63" s="36"/>
      <c r="K63" s="36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47"/>
  <sheetViews>
    <sheetView zoomScalePageLayoutView="0" workbookViewId="0" topLeftCell="A36">
      <selection activeCell="B42" sqref="B42:J47"/>
    </sheetView>
  </sheetViews>
  <sheetFormatPr defaultColWidth="11.375" defaultRowHeight="12.75"/>
  <cols>
    <col min="1" max="1" width="7.50390625" style="19" customWidth="1"/>
    <col min="2" max="2" width="9.125" style="20" customWidth="1"/>
    <col min="3" max="3" width="7.25390625" style="20" customWidth="1"/>
    <col min="4" max="4" width="9.125" style="20" customWidth="1"/>
    <col min="5" max="5" width="7.625" style="20" customWidth="1"/>
    <col min="6" max="6" width="9.50390625" style="20" customWidth="1"/>
    <col min="7" max="7" width="7.25390625" style="20" customWidth="1"/>
    <col min="8" max="8" width="9.50390625" style="20" customWidth="1"/>
    <col min="9" max="9" width="8.00390625" style="20" customWidth="1"/>
    <col min="10" max="10" width="8.375" style="20" customWidth="1"/>
    <col min="11" max="16384" width="11.375" style="20" customWidth="1"/>
  </cols>
  <sheetData>
    <row r="4" spans="1:10" ht="21">
      <c r="A4" s="16"/>
      <c r="B4" s="17"/>
      <c r="C4" s="17"/>
      <c r="D4" s="18" t="s">
        <v>5</v>
      </c>
      <c r="E4" s="18"/>
      <c r="F4" s="18"/>
      <c r="G4" s="18"/>
      <c r="H4" s="18"/>
      <c r="I4" s="18"/>
      <c r="J4" s="18"/>
    </row>
    <row r="5" spans="1:10" ht="21">
      <c r="A5" s="16"/>
      <c r="B5" s="17"/>
      <c r="C5" s="17"/>
      <c r="D5" s="18"/>
      <c r="E5" s="18"/>
      <c r="F5" s="18"/>
      <c r="G5" s="18"/>
      <c r="H5" s="18"/>
      <c r="I5" s="18"/>
      <c r="J5" s="18"/>
    </row>
    <row r="6" spans="1:10" ht="21">
      <c r="A6" s="16"/>
      <c r="B6" s="17"/>
      <c r="C6" s="17"/>
      <c r="D6" s="18" t="s">
        <v>25</v>
      </c>
      <c r="E6" s="18"/>
      <c r="F6" s="18"/>
      <c r="G6" s="18"/>
      <c r="H6" s="18"/>
      <c r="I6" s="18"/>
      <c r="J6" s="18"/>
    </row>
    <row r="7" spans="4:10" ht="15.75">
      <c r="D7" s="21"/>
      <c r="E7" s="21"/>
      <c r="F7" s="21"/>
      <c r="G7" s="21"/>
      <c r="H7" s="21"/>
      <c r="I7" s="21"/>
      <c r="J7" s="21"/>
    </row>
    <row r="8" spans="4:10" ht="21">
      <c r="D8" s="18" t="s">
        <v>30</v>
      </c>
      <c r="E8" s="21"/>
      <c r="F8" s="21"/>
      <c r="G8" s="21"/>
      <c r="H8" s="21"/>
      <c r="I8" s="21"/>
      <c r="J8" s="21"/>
    </row>
    <row r="9" spans="3:10" ht="21">
      <c r="C9" s="18"/>
      <c r="D9" s="21"/>
      <c r="E9" s="21"/>
      <c r="F9" s="21"/>
      <c r="G9" s="21"/>
      <c r="H9" s="21"/>
      <c r="I9" s="21"/>
      <c r="J9" s="21"/>
    </row>
    <row r="10" spans="3:10" ht="15.75">
      <c r="C10" s="21" t="s">
        <v>3</v>
      </c>
      <c r="D10" s="108">
        <v>43219</v>
      </c>
      <c r="E10" s="21"/>
      <c r="G10" s="21"/>
      <c r="H10" s="21" t="s">
        <v>26</v>
      </c>
      <c r="I10" s="23"/>
      <c r="J10" s="21"/>
    </row>
    <row r="11" spans="1:10" ht="16.5" thickBot="1">
      <c r="A11" s="24"/>
      <c r="B11" s="25"/>
      <c r="C11" s="26"/>
      <c r="D11" s="26"/>
      <c r="E11" s="26"/>
      <c r="F11" s="26"/>
      <c r="G11" s="26"/>
      <c r="H11" s="26"/>
      <c r="I11" s="26"/>
      <c r="J11" s="21"/>
    </row>
    <row r="12" spans="1:10" ht="15.75">
      <c r="A12" s="27" t="s">
        <v>7</v>
      </c>
      <c r="B12" s="28"/>
      <c r="C12" s="28" t="s">
        <v>39</v>
      </c>
      <c r="D12" s="29"/>
      <c r="E12" s="30">
        <v>8</v>
      </c>
      <c r="F12" s="28"/>
      <c r="G12" s="28" t="s">
        <v>37</v>
      </c>
      <c r="H12" s="28"/>
      <c r="I12" s="30">
        <v>2</v>
      </c>
      <c r="J12" s="29"/>
    </row>
    <row r="13" spans="1:10" ht="15.75">
      <c r="A13" s="27"/>
      <c r="B13" s="28"/>
      <c r="C13" s="29"/>
      <c r="D13" s="29"/>
      <c r="E13" s="31"/>
      <c r="F13" s="29"/>
      <c r="G13" s="29"/>
      <c r="H13" s="29"/>
      <c r="I13" s="31"/>
      <c r="J13" s="29"/>
    </row>
    <row r="14" spans="1:10" ht="15.75">
      <c r="A14" s="27"/>
      <c r="B14" s="28"/>
      <c r="C14" s="28" t="s">
        <v>49</v>
      </c>
      <c r="D14" s="28"/>
      <c r="E14" s="30">
        <v>8</v>
      </c>
      <c r="F14" s="30"/>
      <c r="G14" s="28" t="s">
        <v>41</v>
      </c>
      <c r="H14" s="28"/>
      <c r="I14" s="30">
        <v>2</v>
      </c>
      <c r="J14" s="31"/>
    </row>
    <row r="15" spans="1:10" ht="15.75">
      <c r="A15" s="27"/>
      <c r="B15" s="28"/>
      <c r="C15" s="28"/>
      <c r="D15" s="28"/>
      <c r="E15" s="30"/>
      <c r="F15" s="30"/>
      <c r="G15" s="28"/>
      <c r="H15" s="28"/>
      <c r="I15" s="30"/>
      <c r="J15" s="28"/>
    </row>
    <row r="16" spans="1:10" ht="15.75">
      <c r="A16" s="27"/>
      <c r="B16" s="28"/>
      <c r="C16" s="28" t="s">
        <v>42</v>
      </c>
      <c r="D16" s="28"/>
      <c r="E16" s="30">
        <v>6</v>
      </c>
      <c r="F16" s="30"/>
      <c r="G16" s="28" t="s">
        <v>43</v>
      </c>
      <c r="H16" s="28"/>
      <c r="I16" s="30">
        <v>4</v>
      </c>
      <c r="J16" s="30"/>
    </row>
    <row r="17" spans="1:10" ht="16.5" thickBot="1">
      <c r="A17" s="32"/>
      <c r="B17" s="33"/>
      <c r="C17" s="33"/>
      <c r="D17" s="33"/>
      <c r="E17" s="34"/>
      <c r="F17" s="34"/>
      <c r="G17" s="33"/>
      <c r="H17" s="33"/>
      <c r="I17" s="34"/>
      <c r="J17" s="30"/>
    </row>
    <row r="18" spans="1:10" ht="15.75">
      <c r="A18" s="27" t="s">
        <v>8</v>
      </c>
      <c r="B18" s="28"/>
      <c r="C18" s="28" t="s">
        <v>49</v>
      </c>
      <c r="D18" s="28"/>
      <c r="E18" s="30">
        <v>3</v>
      </c>
      <c r="F18" s="30"/>
      <c r="G18" s="28" t="s">
        <v>42</v>
      </c>
      <c r="H18" s="28"/>
      <c r="I18" s="30">
        <v>7</v>
      </c>
      <c r="J18" s="30"/>
    </row>
    <row r="19" spans="1:10" ht="15.75">
      <c r="A19" s="27"/>
      <c r="B19" s="28"/>
      <c r="C19" s="28"/>
      <c r="D19" s="28"/>
      <c r="E19" s="30"/>
      <c r="F19" s="30"/>
      <c r="G19" s="28"/>
      <c r="H19" s="28"/>
      <c r="I19" s="30"/>
      <c r="J19" s="30"/>
    </row>
    <row r="20" spans="1:10" ht="15.75">
      <c r="A20" s="27"/>
      <c r="B20" s="28"/>
      <c r="C20" s="28" t="s">
        <v>43</v>
      </c>
      <c r="D20" s="28"/>
      <c r="E20" s="30">
        <v>7</v>
      </c>
      <c r="F20" s="30"/>
      <c r="G20" s="28" t="s">
        <v>37</v>
      </c>
      <c r="H20" s="28"/>
      <c r="I20" s="30">
        <v>3</v>
      </c>
      <c r="J20" s="30"/>
    </row>
    <row r="21" spans="1:10" ht="15.75">
      <c r="A21" s="27"/>
      <c r="B21" s="28"/>
      <c r="C21" s="28"/>
      <c r="D21" s="28"/>
      <c r="E21" s="30"/>
      <c r="F21" s="30"/>
      <c r="G21" s="28"/>
      <c r="H21" s="28"/>
      <c r="I21" s="30"/>
      <c r="J21" s="30"/>
    </row>
    <row r="22" spans="1:10" ht="15.75">
      <c r="A22" s="27"/>
      <c r="B22" s="28"/>
      <c r="C22" s="28" t="s">
        <v>39</v>
      </c>
      <c r="D22" s="28"/>
      <c r="E22" s="30">
        <v>8</v>
      </c>
      <c r="F22" s="30"/>
      <c r="G22" s="28" t="s">
        <v>80</v>
      </c>
      <c r="H22" s="28"/>
      <c r="I22" s="30">
        <v>2</v>
      </c>
      <c r="J22" s="30"/>
    </row>
    <row r="23" spans="1:10" ht="16.5" thickBot="1">
      <c r="A23" s="32"/>
      <c r="B23" s="33"/>
      <c r="C23" s="33"/>
      <c r="D23" s="33"/>
      <c r="E23" s="34"/>
      <c r="F23" s="34"/>
      <c r="G23" s="33"/>
      <c r="H23" s="33"/>
      <c r="I23" s="34"/>
      <c r="J23" s="30"/>
    </row>
    <row r="24" spans="1:10" ht="15.75">
      <c r="A24" s="27" t="s">
        <v>9</v>
      </c>
      <c r="B24" s="28"/>
      <c r="C24" s="28" t="s">
        <v>81</v>
      </c>
      <c r="D24" s="28"/>
      <c r="E24" s="30">
        <v>4</v>
      </c>
      <c r="F24" s="30"/>
      <c r="G24" s="28" t="s">
        <v>41</v>
      </c>
      <c r="H24" s="28"/>
      <c r="I24" s="30">
        <v>6</v>
      </c>
      <c r="J24" s="30"/>
    </row>
    <row r="25" spans="1:10" ht="15.75">
      <c r="A25" s="27"/>
      <c r="B25" s="28"/>
      <c r="C25" s="28"/>
      <c r="D25" s="28"/>
      <c r="E25" s="30"/>
      <c r="F25" s="30"/>
      <c r="G25" s="28"/>
      <c r="H25" s="28"/>
      <c r="I25" s="30"/>
      <c r="J25" s="30"/>
    </row>
    <row r="26" spans="1:10" ht="15.75">
      <c r="A26" s="27"/>
      <c r="B26" s="28"/>
      <c r="C26" s="28" t="s">
        <v>42</v>
      </c>
      <c r="D26" s="28"/>
      <c r="E26" s="30">
        <v>1</v>
      </c>
      <c r="F26" s="30"/>
      <c r="G26" s="28" t="s">
        <v>39</v>
      </c>
      <c r="H26" s="28"/>
      <c r="I26" s="30">
        <v>9</v>
      </c>
      <c r="J26" s="30"/>
    </row>
    <row r="27" spans="1:10" ht="15.75">
      <c r="A27" s="27"/>
      <c r="B27" s="28"/>
      <c r="C27" s="28"/>
      <c r="D27" s="28"/>
      <c r="E27" s="30"/>
      <c r="F27" s="30"/>
      <c r="G27" s="28"/>
      <c r="H27" s="28"/>
      <c r="I27" s="30"/>
      <c r="J27" s="30"/>
    </row>
    <row r="28" spans="1:10" ht="15.75">
      <c r="A28" s="27"/>
      <c r="B28" s="28"/>
      <c r="C28" s="28" t="str">
        <f>G16</f>
        <v>EMPURIABRAVA</v>
      </c>
      <c r="D28" s="28"/>
      <c r="E28" s="30">
        <v>3</v>
      </c>
      <c r="F28" s="30"/>
      <c r="G28" s="28" t="s">
        <v>49</v>
      </c>
      <c r="H28" s="28"/>
      <c r="I28" s="30">
        <v>7</v>
      </c>
      <c r="J28" s="30"/>
    </row>
    <row r="29" spans="1:10" ht="16.5" thickBot="1">
      <c r="A29" s="32"/>
      <c r="B29" s="33"/>
      <c r="C29" s="33"/>
      <c r="D29" s="33"/>
      <c r="E29" s="34"/>
      <c r="F29" s="34"/>
      <c r="G29" s="33"/>
      <c r="H29" s="33"/>
      <c r="I29" s="34"/>
      <c r="J29" s="30"/>
    </row>
    <row r="30" spans="1:10" ht="15.75">
      <c r="A30" s="27" t="s">
        <v>10</v>
      </c>
      <c r="B30" s="28"/>
      <c r="C30" s="28" t="str">
        <f>G12</f>
        <v>LES GAVARRES</v>
      </c>
      <c r="D30" s="28"/>
      <c r="E30" s="30">
        <v>3</v>
      </c>
      <c r="F30" s="30"/>
      <c r="G30" s="28" t="s">
        <v>49</v>
      </c>
      <c r="H30" s="28"/>
      <c r="I30" s="30">
        <v>7</v>
      </c>
      <c r="J30" s="30"/>
    </row>
    <row r="31" spans="1:10" ht="15.75">
      <c r="A31" s="27"/>
      <c r="B31" s="28"/>
      <c r="C31" s="28"/>
      <c r="D31" s="28"/>
      <c r="E31" s="30"/>
      <c r="F31" s="28"/>
      <c r="G31" s="28"/>
      <c r="H31" s="28"/>
      <c r="I31" s="30"/>
      <c r="J31" s="28"/>
    </row>
    <row r="32" spans="1:10" ht="15.75">
      <c r="A32" s="27"/>
      <c r="B32" s="28"/>
      <c r="C32" s="28" t="s">
        <v>39</v>
      </c>
      <c r="D32" s="28"/>
      <c r="E32" s="30">
        <v>10</v>
      </c>
      <c r="F32" s="30"/>
      <c r="G32" s="28" t="s">
        <v>43</v>
      </c>
      <c r="H32" s="28"/>
      <c r="I32" s="30">
        <v>0</v>
      </c>
      <c r="J32" s="30"/>
    </row>
    <row r="33" spans="1:10" ht="15.75">
      <c r="A33" s="27"/>
      <c r="B33" s="28"/>
      <c r="C33" s="28"/>
      <c r="D33" s="28"/>
      <c r="E33" s="30"/>
      <c r="F33" s="28"/>
      <c r="G33" s="28"/>
      <c r="H33" s="28"/>
      <c r="I33" s="30"/>
      <c r="J33" s="28"/>
    </row>
    <row r="34" spans="1:10" ht="15.75">
      <c r="A34" s="27"/>
      <c r="B34" s="28"/>
      <c r="C34" s="28" t="s">
        <v>41</v>
      </c>
      <c r="D34" s="28"/>
      <c r="E34" s="30">
        <v>5</v>
      </c>
      <c r="F34" s="28"/>
      <c r="G34" s="28" t="str">
        <f>C16</f>
        <v>SWEETRADE B</v>
      </c>
      <c r="H34" s="28"/>
      <c r="I34" s="30">
        <v>5</v>
      </c>
      <c r="J34" s="28"/>
    </row>
    <row r="35" spans="1:10" ht="16.5" thickBot="1">
      <c r="A35" s="32"/>
      <c r="B35" s="33"/>
      <c r="C35" s="33"/>
      <c r="D35" s="33"/>
      <c r="E35" s="34"/>
      <c r="F35" s="33"/>
      <c r="G35" s="33"/>
      <c r="H35" s="33"/>
      <c r="I35" s="34"/>
      <c r="J35" s="28"/>
    </row>
    <row r="36" spans="1:9" ht="15.75">
      <c r="A36" s="35"/>
      <c r="B36" s="36"/>
      <c r="C36" s="36"/>
      <c r="D36" s="36"/>
      <c r="E36" s="36"/>
      <c r="F36" s="36"/>
      <c r="G36" s="36"/>
      <c r="H36" s="36"/>
      <c r="I36" s="36"/>
    </row>
    <row r="37" spans="1:9" ht="15.75">
      <c r="A37" s="35"/>
      <c r="B37" s="36"/>
      <c r="C37" s="36"/>
      <c r="D37" s="36"/>
      <c r="E37" s="36"/>
      <c r="F37" s="36"/>
      <c r="G37" s="36"/>
      <c r="H37" s="36"/>
      <c r="I37" s="36"/>
    </row>
    <row r="39" spans="1:10" ht="18.75">
      <c r="A39" s="37"/>
      <c r="B39" s="38" t="s">
        <v>34</v>
      </c>
      <c r="C39" s="21"/>
      <c r="D39" s="21"/>
      <c r="E39" s="21"/>
      <c r="F39" s="21"/>
      <c r="G39" s="21"/>
      <c r="H39" s="23"/>
      <c r="I39" s="21"/>
      <c r="J39" s="21"/>
    </row>
    <row r="41" spans="1:10" ht="14.25" customHeight="1">
      <c r="A41" s="39"/>
      <c r="B41" s="57" t="s">
        <v>12</v>
      </c>
      <c r="C41" s="58"/>
      <c r="D41" s="58"/>
      <c r="E41" s="56" t="s">
        <v>20</v>
      </c>
      <c r="F41" s="56" t="s">
        <v>21</v>
      </c>
      <c r="G41" s="56" t="s">
        <v>22</v>
      </c>
      <c r="H41" s="56" t="s">
        <v>23</v>
      </c>
      <c r="I41" s="56" t="s">
        <v>24</v>
      </c>
      <c r="J41" s="56" t="s">
        <v>2</v>
      </c>
    </row>
    <row r="42" spans="2:10" ht="14.25" customHeight="1">
      <c r="B42" s="102" t="s">
        <v>39</v>
      </c>
      <c r="C42" s="103"/>
      <c r="D42" s="104"/>
      <c r="E42" s="105">
        <f>SUM(9+10+10+7)</f>
        <v>36</v>
      </c>
      <c r="F42" s="105">
        <f>SUM(7+4+8+4)</f>
        <v>23</v>
      </c>
      <c r="G42" s="105">
        <f>SUM(9+1+8+10)</f>
        <v>28</v>
      </c>
      <c r="H42" s="105">
        <f>SUM(8+8+9+10)</f>
        <v>35</v>
      </c>
      <c r="I42" s="55"/>
      <c r="J42" s="43">
        <f aca="true" t="shared" si="0" ref="J42:J47">SUM(E42:I42)</f>
        <v>122</v>
      </c>
    </row>
    <row r="43" spans="2:10" ht="14.25" customHeight="1">
      <c r="B43" s="106" t="s">
        <v>42</v>
      </c>
      <c r="C43" s="36"/>
      <c r="D43" s="36"/>
      <c r="E43" s="105">
        <f>SUM(9+10+6+10)</f>
        <v>35</v>
      </c>
      <c r="F43" s="105">
        <f>SUM(3+8+4+2)</f>
        <v>17</v>
      </c>
      <c r="G43" s="105">
        <f>SUM(10+9+7+7)</f>
        <v>33</v>
      </c>
      <c r="H43" s="105">
        <f>SUM(6+7+1+5)</f>
        <v>19</v>
      </c>
      <c r="I43" s="55"/>
      <c r="J43" s="43">
        <f t="shared" si="0"/>
        <v>104</v>
      </c>
    </row>
    <row r="44" spans="2:10" ht="14.25" customHeight="1">
      <c r="B44" s="102" t="s">
        <v>43</v>
      </c>
      <c r="C44" s="103"/>
      <c r="D44" s="104"/>
      <c r="E44" s="105">
        <f>SUM(1+4+4+8)</f>
        <v>17</v>
      </c>
      <c r="F44" s="105">
        <f>SUM(10+6+4+8)</f>
        <v>28</v>
      </c>
      <c r="G44" s="105">
        <f>SUM(7+8+2+6)</f>
        <v>23</v>
      </c>
      <c r="H44" s="105">
        <f>SUM(4+7+3+0)</f>
        <v>14</v>
      </c>
      <c r="I44" s="55"/>
      <c r="J44" s="43">
        <f t="shared" si="0"/>
        <v>82</v>
      </c>
    </row>
    <row r="45" spans="2:10" ht="14.25" customHeight="1">
      <c r="B45" s="102" t="s">
        <v>37</v>
      </c>
      <c r="C45" s="103"/>
      <c r="D45" s="107"/>
      <c r="E45" s="105">
        <f>SUM(7+0+0+2)</f>
        <v>9</v>
      </c>
      <c r="F45" s="105">
        <f>SUM(3+9+6+6)</f>
        <v>24</v>
      </c>
      <c r="G45" s="105">
        <f>SUM(3+7+9+3)</f>
        <v>22</v>
      </c>
      <c r="H45" s="105">
        <f>SUM(2+3+4+3)</f>
        <v>12</v>
      </c>
      <c r="I45" s="55"/>
      <c r="J45" s="43">
        <f t="shared" si="0"/>
        <v>67</v>
      </c>
    </row>
    <row r="46" spans="2:10" ht="14.25" customHeight="1">
      <c r="B46" s="102" t="s">
        <v>41</v>
      </c>
      <c r="C46" s="103"/>
      <c r="D46" s="107"/>
      <c r="E46" s="105">
        <f>SUM(1+6+2+3)</f>
        <v>12</v>
      </c>
      <c r="F46" s="105">
        <f>SUM(7+2+6+3)</f>
        <v>18</v>
      </c>
      <c r="G46" s="105">
        <f>SUM(1+3+3+4)</f>
        <v>11</v>
      </c>
      <c r="H46" s="105">
        <f>SUM(2+2+6+5)</f>
        <v>15</v>
      </c>
      <c r="I46" s="55"/>
      <c r="J46" s="43">
        <f t="shared" si="0"/>
        <v>56</v>
      </c>
    </row>
    <row r="47" spans="2:10" ht="14.25" customHeight="1">
      <c r="B47" s="102" t="s">
        <v>38</v>
      </c>
      <c r="C47" s="103"/>
      <c r="D47" s="104"/>
      <c r="E47" s="105">
        <f>SUM(3+0+8+0)</f>
        <v>11</v>
      </c>
      <c r="F47" s="105">
        <f>SUM(0+1+2+7)</f>
        <v>10</v>
      </c>
      <c r="G47" s="105">
        <f>SUM(0+2+1+0)</f>
        <v>3</v>
      </c>
      <c r="H47" s="105">
        <f>SUM(8+3+7+7)</f>
        <v>25</v>
      </c>
      <c r="I47" s="55"/>
      <c r="J47" s="43">
        <f t="shared" si="0"/>
        <v>49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23">
      <selection activeCell="A34" sqref="A34:IV34"/>
    </sheetView>
  </sheetViews>
  <sheetFormatPr defaultColWidth="11.375" defaultRowHeight="12.75"/>
  <cols>
    <col min="1" max="1" width="6.00390625" style="19" customWidth="1"/>
    <col min="2" max="2" width="8.375" style="20" customWidth="1"/>
    <col min="3" max="3" width="11.375" style="20" customWidth="1"/>
    <col min="4" max="4" width="6.375" style="20" customWidth="1"/>
    <col min="5" max="5" width="9.25390625" style="20" customWidth="1"/>
    <col min="6" max="6" width="7.75390625" style="20" customWidth="1"/>
    <col min="7" max="7" width="7.375" style="20" customWidth="1"/>
    <col min="8" max="8" width="7.875" style="20" customWidth="1"/>
    <col min="9" max="9" width="7.25390625" style="20" customWidth="1"/>
    <col min="10" max="10" width="7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25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30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116" t="s">
        <v>84</v>
      </c>
      <c r="D7" s="117"/>
      <c r="E7" s="21"/>
      <c r="G7" s="21"/>
      <c r="H7" s="21" t="s">
        <v>29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41</v>
      </c>
      <c r="D9" s="29"/>
      <c r="E9" s="30">
        <v>9</v>
      </c>
      <c r="G9" s="28" t="s">
        <v>85</v>
      </c>
      <c r="I9" s="30">
        <v>1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37</v>
      </c>
      <c r="E11" s="30">
        <v>8</v>
      </c>
      <c r="F11" s="30"/>
      <c r="G11" s="28" t="s">
        <v>42</v>
      </c>
      <c r="I11" s="30">
        <v>2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49</v>
      </c>
      <c r="E13" s="30">
        <v>1</v>
      </c>
      <c r="F13" s="30"/>
      <c r="G13" s="28" t="s">
        <v>39</v>
      </c>
      <c r="I13" s="30">
        <v>9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">
        <v>39</v>
      </c>
      <c r="E15" s="30">
        <v>6</v>
      </c>
      <c r="F15" s="30"/>
      <c r="G15" s="28" t="s">
        <v>37</v>
      </c>
      <c r="I15" s="30">
        <v>4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">
        <v>49</v>
      </c>
      <c r="E17" s="30">
        <v>8</v>
      </c>
      <c r="F17" s="30"/>
      <c r="G17" s="28" t="s">
        <v>41</v>
      </c>
      <c r="I17" s="30">
        <v>2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">
        <v>42</v>
      </c>
      <c r="E19" s="30">
        <v>5</v>
      </c>
      <c r="F19" s="30"/>
      <c r="G19" s="28" t="s">
        <v>85</v>
      </c>
      <c r="I19" s="30">
        <v>5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">
        <v>49</v>
      </c>
      <c r="E21" s="30">
        <v>8</v>
      </c>
      <c r="F21" s="30"/>
      <c r="G21" s="28" t="s">
        <v>42</v>
      </c>
      <c r="I21" s="30">
        <v>2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EMPURIABRAVA </v>
      </c>
      <c r="E23" s="30">
        <v>8</v>
      </c>
      <c r="F23" s="30"/>
      <c r="G23" s="28" t="s">
        <v>37</v>
      </c>
      <c r="I23" s="30">
        <v>2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COMARCAL</v>
      </c>
      <c r="E25" s="30">
        <v>2</v>
      </c>
      <c r="F25" s="30"/>
      <c r="G25" s="28" t="s">
        <v>86</v>
      </c>
      <c r="I25" s="30">
        <v>8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">
        <v>37</v>
      </c>
      <c r="E27" s="30">
        <v>4</v>
      </c>
      <c r="F27" s="30"/>
      <c r="G27" s="28" t="s">
        <v>86</v>
      </c>
      <c r="I27" s="30">
        <v>6</v>
      </c>
      <c r="J27" s="30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SWEETRADE B</v>
      </c>
      <c r="E29" s="30">
        <v>3</v>
      </c>
      <c r="F29" s="30"/>
      <c r="G29" s="28" t="s">
        <v>39</v>
      </c>
      <c r="I29" s="30">
        <v>7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">
        <v>85</v>
      </c>
      <c r="E31" s="30">
        <v>8</v>
      </c>
      <c r="G31" s="28" t="str">
        <f>C13</f>
        <v>GRANOLLERS</v>
      </c>
      <c r="I31" s="30">
        <v>2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ht="15.75">
      <c r="A33" s="35"/>
      <c r="B33" s="36"/>
      <c r="C33" s="36"/>
      <c r="D33" s="36"/>
      <c r="E33" s="36"/>
      <c r="F33" s="36"/>
      <c r="G33" s="36"/>
      <c r="H33" s="36"/>
      <c r="I33" s="36"/>
    </row>
    <row r="35" spans="1:8" s="21" customFormat="1" ht="18.75">
      <c r="A35" s="37"/>
      <c r="B35" s="38" t="s">
        <v>33</v>
      </c>
      <c r="H35" s="23"/>
    </row>
    <row r="37" spans="1:10" s="21" customFormat="1" ht="15.75">
      <c r="A37" s="37"/>
      <c r="B37" s="57" t="s">
        <v>12</v>
      </c>
      <c r="C37" s="58"/>
      <c r="D37" s="58"/>
      <c r="E37" s="56" t="s">
        <v>20</v>
      </c>
      <c r="F37" s="56" t="s">
        <v>21</v>
      </c>
      <c r="G37" s="56" t="s">
        <v>22</v>
      </c>
      <c r="H37" s="56" t="s">
        <v>23</v>
      </c>
      <c r="I37" s="56" t="s">
        <v>24</v>
      </c>
      <c r="J37" s="56" t="s">
        <v>2</v>
      </c>
    </row>
    <row r="38" spans="2:11" ht="15.75">
      <c r="B38" s="102" t="s">
        <v>39</v>
      </c>
      <c r="C38" s="103"/>
      <c r="D38" s="104"/>
      <c r="E38" s="105">
        <f>SUM(9+10+10+7)</f>
        <v>36</v>
      </c>
      <c r="F38" s="105">
        <f>SUM(7+4+8+4)</f>
        <v>23</v>
      </c>
      <c r="G38" s="105">
        <f>SUM(9+1+8+10)</f>
        <v>28</v>
      </c>
      <c r="H38" s="105">
        <f>SUM(8+8+9+10)</f>
        <v>35</v>
      </c>
      <c r="I38" s="105">
        <f>SUM(9+6+2+7)</f>
        <v>24</v>
      </c>
      <c r="J38" s="43">
        <f aca="true" t="shared" si="0" ref="J38:J43">SUM(E38:I38)</f>
        <v>146</v>
      </c>
      <c r="K38" s="1"/>
    </row>
    <row r="39" spans="2:11" ht="15.75">
      <c r="B39" s="106" t="s">
        <v>42</v>
      </c>
      <c r="C39" s="36"/>
      <c r="D39" s="36"/>
      <c r="E39" s="105">
        <f>SUM(9+10+6+10)</f>
        <v>35</v>
      </c>
      <c r="F39" s="105">
        <f>SUM(3+8+4+2)</f>
        <v>17</v>
      </c>
      <c r="G39" s="105">
        <f>SUM(10+9+7+7)</f>
        <v>33</v>
      </c>
      <c r="H39" s="105">
        <f>SUM(6+7+1+5)</f>
        <v>19</v>
      </c>
      <c r="I39" s="105">
        <f>SUM(2+5+2+3)</f>
        <v>12</v>
      </c>
      <c r="J39" s="43">
        <f t="shared" si="0"/>
        <v>116</v>
      </c>
      <c r="K39" s="44"/>
    </row>
    <row r="40" spans="2:11" ht="15.75">
      <c r="B40" s="102" t="s">
        <v>43</v>
      </c>
      <c r="C40" s="103"/>
      <c r="D40" s="104"/>
      <c r="E40" s="105">
        <f>SUM(1+4+4+8)</f>
        <v>17</v>
      </c>
      <c r="F40" s="105">
        <f>SUM(10+6+4+8)</f>
        <v>28</v>
      </c>
      <c r="G40" s="105">
        <f>SUM(7+8+2+6)</f>
        <v>23</v>
      </c>
      <c r="H40" s="105">
        <f>SUM(4+7+3+0)</f>
        <v>14</v>
      </c>
      <c r="I40" s="105">
        <f>SUM(1+5+8+8)</f>
        <v>22</v>
      </c>
      <c r="J40" s="43">
        <f t="shared" si="0"/>
        <v>104</v>
      </c>
      <c r="K40" s="44"/>
    </row>
    <row r="41" spans="2:11" ht="15.75">
      <c r="B41" s="102" t="s">
        <v>37</v>
      </c>
      <c r="C41" s="103"/>
      <c r="D41" s="107"/>
      <c r="E41" s="105">
        <f>SUM(7+0+0+2)</f>
        <v>9</v>
      </c>
      <c r="F41" s="105">
        <f>SUM(3+9+6+6)</f>
        <v>24</v>
      </c>
      <c r="G41" s="105">
        <f>SUM(3+7+9+3)</f>
        <v>22</v>
      </c>
      <c r="H41" s="105">
        <f>SUM(2+3+4+3)</f>
        <v>12</v>
      </c>
      <c r="I41" s="105">
        <f>SUM(8+4+2+4)</f>
        <v>18</v>
      </c>
      <c r="J41" s="43">
        <f t="shared" si="0"/>
        <v>85</v>
      </c>
      <c r="K41" s="44"/>
    </row>
    <row r="42" spans="2:11" ht="15.75">
      <c r="B42" s="102" t="s">
        <v>41</v>
      </c>
      <c r="C42" s="103"/>
      <c r="D42" s="107"/>
      <c r="E42" s="105">
        <f>SUM(1+6+2+3)</f>
        <v>12</v>
      </c>
      <c r="F42" s="105">
        <f>SUM(7+2+6+3)</f>
        <v>18</v>
      </c>
      <c r="G42" s="105">
        <f>SUM(1+3+3+4)</f>
        <v>11</v>
      </c>
      <c r="H42" s="105">
        <f>SUM(2+2+6+5)</f>
        <v>15</v>
      </c>
      <c r="I42" s="105">
        <f>SUM(9+2+8+6)</f>
        <v>25</v>
      </c>
      <c r="J42" s="43">
        <f t="shared" si="0"/>
        <v>81</v>
      </c>
      <c r="K42" s="44"/>
    </row>
    <row r="43" spans="2:11" ht="15.75">
      <c r="B43" s="102" t="s">
        <v>38</v>
      </c>
      <c r="C43" s="103"/>
      <c r="D43" s="104"/>
      <c r="E43" s="105">
        <f>SUM(3+0+8+0)</f>
        <v>11</v>
      </c>
      <c r="F43" s="105">
        <f>SUM(0+1+2+7)</f>
        <v>10</v>
      </c>
      <c r="G43" s="105">
        <f>SUM(0+2+1+0)</f>
        <v>3</v>
      </c>
      <c r="H43" s="105">
        <f>SUM(8+3+7+7)</f>
        <v>25</v>
      </c>
      <c r="I43" s="105">
        <f>SUM(1+8+8+2)</f>
        <v>19</v>
      </c>
      <c r="J43" s="43">
        <f t="shared" si="0"/>
        <v>68</v>
      </c>
      <c r="K43" s="44"/>
    </row>
    <row r="44" spans="3:11" ht="15.75">
      <c r="C44" s="36"/>
      <c r="D44" s="36"/>
      <c r="E44" s="44"/>
      <c r="F44" s="44"/>
      <c r="G44" s="44"/>
      <c r="H44" s="44"/>
      <c r="I44" s="44"/>
      <c r="J44" s="44"/>
      <c r="K44" s="44"/>
    </row>
    <row r="45" spans="3:11" ht="15.75">
      <c r="C45" s="36"/>
      <c r="D45" s="36"/>
      <c r="E45" s="44"/>
      <c r="F45" s="44"/>
      <c r="G45" s="44"/>
      <c r="H45" s="44"/>
      <c r="I45" s="44"/>
      <c r="J45" s="44"/>
      <c r="K45" s="44"/>
    </row>
    <row r="46" spans="3:11" ht="15.75">
      <c r="C46" s="36"/>
      <c r="D46" s="36"/>
      <c r="E46" s="44"/>
      <c r="F46" s="44"/>
      <c r="G46" s="44"/>
      <c r="H46" s="44"/>
      <c r="I46" s="44"/>
      <c r="J46" s="44"/>
      <c r="K46" s="44"/>
    </row>
    <row r="47" spans="3:11" ht="15.75">
      <c r="C47" s="36"/>
      <c r="D47" s="36"/>
      <c r="E47" s="44"/>
      <c r="F47" s="44"/>
      <c r="G47" s="44"/>
      <c r="H47" s="44"/>
      <c r="I47" s="44"/>
      <c r="J47" s="44"/>
      <c r="K47" s="44"/>
    </row>
    <row r="48" spans="3:11" ht="15.75">
      <c r="C48" s="36"/>
      <c r="D48" s="36"/>
      <c r="E48" s="44"/>
      <c r="F48" s="44"/>
      <c r="G48" s="44"/>
      <c r="H48" s="44"/>
      <c r="I48" s="44"/>
      <c r="J48" s="44"/>
      <c r="K48" s="44"/>
    </row>
    <row r="49" spans="3:11" ht="15.75">
      <c r="C49" s="36"/>
      <c r="D49" s="36"/>
      <c r="E49" s="44"/>
      <c r="F49" s="44"/>
      <c r="G49" s="44"/>
      <c r="H49" s="44"/>
      <c r="I49" s="44"/>
      <c r="J49" s="44"/>
      <c r="K49" s="44"/>
    </row>
    <row r="50" spans="3:11" ht="15.75">
      <c r="C50" s="36"/>
      <c r="D50" s="36"/>
      <c r="E50" s="44"/>
      <c r="F50" s="44"/>
      <c r="G50" s="44"/>
      <c r="H50" s="44"/>
      <c r="I50" s="44"/>
      <c r="J50" s="44"/>
      <c r="K50" s="44"/>
    </row>
    <row r="51" spans="3:11" ht="15.75">
      <c r="C51" s="36"/>
      <c r="D51" s="36"/>
      <c r="E51" s="44"/>
      <c r="F51" s="44"/>
      <c r="G51" s="44"/>
      <c r="H51" s="44"/>
      <c r="I51" s="44"/>
      <c r="J51" s="44"/>
      <c r="K51" s="44"/>
    </row>
    <row r="52" spans="3:11" ht="15.75">
      <c r="C52" s="36"/>
      <c r="D52" s="36"/>
      <c r="E52" s="44"/>
      <c r="F52" s="44"/>
      <c r="G52" s="44"/>
      <c r="H52" s="44"/>
      <c r="I52" s="44"/>
      <c r="J52" s="44"/>
      <c r="K52" s="44"/>
    </row>
    <row r="53" spans="3:11" ht="15.75">
      <c r="C53" s="36"/>
      <c r="D53" s="36"/>
      <c r="E53" s="44"/>
      <c r="F53" s="44"/>
      <c r="G53" s="44"/>
      <c r="H53" s="44"/>
      <c r="I53" s="44"/>
      <c r="J53" s="44"/>
      <c r="K53" s="44"/>
    </row>
    <row r="54" spans="3:11" ht="15.75">
      <c r="C54" s="36"/>
      <c r="D54" s="36"/>
      <c r="E54" s="44"/>
      <c r="F54" s="44"/>
      <c r="G54" s="44"/>
      <c r="H54" s="44"/>
      <c r="I54" s="44"/>
      <c r="J54" s="44"/>
      <c r="K54" s="44"/>
    </row>
    <row r="55" spans="3:11" ht="15.75">
      <c r="C55" s="36"/>
      <c r="D55" s="36"/>
      <c r="E55" s="44"/>
      <c r="F55" s="44"/>
      <c r="G55" s="44"/>
      <c r="H55" s="44"/>
      <c r="I55" s="44"/>
      <c r="J55" s="44"/>
      <c r="K55" s="44"/>
    </row>
    <row r="56" spans="3:11" ht="15.75">
      <c r="C56" s="36"/>
      <c r="D56" s="36"/>
      <c r="E56" s="44"/>
      <c r="F56" s="44"/>
      <c r="G56" s="44"/>
      <c r="H56" s="44"/>
      <c r="I56" s="44"/>
      <c r="J56" s="44"/>
      <c r="K56" s="44"/>
    </row>
    <row r="57" spans="3:11" ht="15.75">
      <c r="C57" s="36"/>
      <c r="D57" s="36"/>
      <c r="E57" s="44"/>
      <c r="F57" s="44"/>
      <c r="G57" s="44"/>
      <c r="H57" s="44"/>
      <c r="I57" s="44"/>
      <c r="J57" s="44"/>
      <c r="K57" s="44"/>
    </row>
    <row r="58" spans="4:11" ht="15.75">
      <c r="D58" s="36"/>
      <c r="E58" s="36"/>
      <c r="F58" s="36"/>
      <c r="G58" s="36"/>
      <c r="H58" s="36"/>
      <c r="I58" s="36"/>
      <c r="J58" s="36"/>
      <c r="K58" s="36"/>
    </row>
    <row r="59" spans="4:11" ht="15.75">
      <c r="D59" s="36"/>
      <c r="E59" s="36"/>
      <c r="F59" s="36"/>
      <c r="G59" s="36"/>
      <c r="H59" s="36"/>
      <c r="I59" s="36"/>
      <c r="J59" s="36"/>
      <c r="K59" s="36"/>
    </row>
    <row r="60" spans="4:11" ht="15.75">
      <c r="D60" s="36"/>
      <c r="E60" s="36"/>
      <c r="F60" s="36"/>
      <c r="G60" s="36"/>
      <c r="H60" s="36"/>
      <c r="I60" s="36"/>
      <c r="J60" s="36"/>
      <c r="K60" s="36"/>
    </row>
    <row r="61" spans="4:11" ht="15.75">
      <c r="D61" s="36"/>
      <c r="E61" s="36"/>
      <c r="F61" s="36"/>
      <c r="G61" s="36"/>
      <c r="H61" s="36"/>
      <c r="I61" s="36"/>
      <c r="J61" s="36"/>
      <c r="K61" s="36"/>
    </row>
    <row r="62" spans="4:11" ht="15.75">
      <c r="D62" s="36"/>
      <c r="E62" s="36"/>
      <c r="F62" s="36"/>
      <c r="G62" s="36"/>
      <c r="H62" s="36"/>
      <c r="I62" s="36"/>
      <c r="J62" s="36"/>
      <c r="K62" s="36"/>
    </row>
    <row r="63" spans="4:11" ht="15.75">
      <c r="D63" s="36"/>
      <c r="E63" s="36"/>
      <c r="F63" s="36"/>
      <c r="G63" s="36"/>
      <c r="H63" s="36"/>
      <c r="I63" s="36"/>
      <c r="J63" s="36"/>
      <c r="K63" s="36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</sheetData>
  <sheetProtection/>
  <mergeCells count="1"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9"/>
  <sheetViews>
    <sheetView zoomScalePageLayoutView="0" workbookViewId="0" topLeftCell="A1">
      <pane ySplit="3" topLeftCell="A35" activePane="bottomLeft" state="frozen"/>
      <selection pane="topLeft" activeCell="B1" sqref="B1"/>
      <selection pane="bottomLeft" activeCell="AR14" sqref="AR14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25390625" style="9" bestFit="1" customWidth="1"/>
    <col min="5" max="5" width="3.875" style="9" hidden="1" customWidth="1"/>
    <col min="6" max="9" width="3.50390625" style="9" hidden="1" customWidth="1"/>
    <col min="10" max="10" width="4.125" style="9" hidden="1" customWidth="1"/>
    <col min="11" max="23" width="3.50390625" style="9" hidden="1" customWidth="1"/>
    <col min="24" max="24" width="3.50390625" style="46" hidden="1" customWidth="1"/>
    <col min="25" max="25" width="3.625" style="46" hidden="1" customWidth="1"/>
    <col min="26" max="36" width="3.625" style="9" hidden="1" customWidth="1"/>
    <col min="37" max="44" width="3.625" style="9" customWidth="1"/>
    <col min="45" max="45" width="5.50390625" style="9" bestFit="1" customWidth="1"/>
    <col min="46" max="48" width="5.625" style="9" customWidth="1"/>
    <col min="49" max="49" width="5.625" style="46" customWidth="1"/>
    <col min="50" max="50" width="6.125" style="9" customWidth="1"/>
    <col min="51" max="51" width="7.375" style="9" bestFit="1" customWidth="1"/>
    <col min="52" max="52" width="10.125" style="9" bestFit="1" customWidth="1"/>
    <col min="53" max="16384" width="9.625" style="9" customWidth="1"/>
  </cols>
  <sheetData>
    <row r="1" spans="1:51" s="2" customFormat="1" ht="15.75">
      <c r="A1" s="1"/>
      <c r="C1" s="2" t="s">
        <v>4</v>
      </c>
      <c r="Y1" s="49"/>
      <c r="AS1" s="3"/>
      <c r="AT1" s="3"/>
      <c r="AU1" s="3"/>
      <c r="AV1" s="3"/>
      <c r="AW1" s="52"/>
      <c r="AX1" s="3"/>
      <c r="AY1" s="3"/>
    </row>
    <row r="2" ht="12.75">
      <c r="X2" s="9"/>
    </row>
    <row r="3" spans="1:52" s="2" customFormat="1" ht="15.75">
      <c r="A3" s="4"/>
      <c r="B3" s="5" t="s">
        <v>13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0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4" t="s">
        <v>16</v>
      </c>
      <c r="AT3" s="4" t="s">
        <v>17</v>
      </c>
      <c r="AU3" s="47" t="s">
        <v>18</v>
      </c>
      <c r="AV3" s="47" t="s">
        <v>27</v>
      </c>
      <c r="AW3" s="47" t="s">
        <v>28</v>
      </c>
      <c r="AX3" s="4" t="s">
        <v>19</v>
      </c>
      <c r="AY3" s="4" t="s">
        <v>15</v>
      </c>
      <c r="AZ3" s="4" t="s">
        <v>14</v>
      </c>
    </row>
    <row r="4" spans="1:52" ht="12.75">
      <c r="A4" s="6">
        <v>1</v>
      </c>
      <c r="B4" s="7">
        <v>170</v>
      </c>
      <c r="C4" s="7" t="s">
        <v>54</v>
      </c>
      <c r="D4" s="7" t="s">
        <v>39</v>
      </c>
      <c r="E4" s="7">
        <v>167</v>
      </c>
      <c r="F4" s="7">
        <v>175</v>
      </c>
      <c r="G4" s="7">
        <v>180</v>
      </c>
      <c r="H4" s="7">
        <v>176</v>
      </c>
      <c r="I4" s="7">
        <v>149</v>
      </c>
      <c r="J4" s="7">
        <v>156</v>
      </c>
      <c r="K4" s="7">
        <v>180</v>
      </c>
      <c r="L4" s="7">
        <v>166</v>
      </c>
      <c r="M4" s="7">
        <v>191</v>
      </c>
      <c r="N4" s="7">
        <v>158</v>
      </c>
      <c r="O4" s="7">
        <v>200</v>
      </c>
      <c r="P4" s="7">
        <v>171</v>
      </c>
      <c r="Q4" s="7">
        <v>179</v>
      </c>
      <c r="R4" s="7">
        <v>145</v>
      </c>
      <c r="S4" s="7">
        <v>181</v>
      </c>
      <c r="T4" s="7">
        <v>183</v>
      </c>
      <c r="U4" s="7">
        <v>209</v>
      </c>
      <c r="V4" s="7">
        <v>170</v>
      </c>
      <c r="W4" s="7">
        <v>175</v>
      </c>
      <c r="X4" s="45">
        <v>188</v>
      </c>
      <c r="Y4" s="45">
        <v>173</v>
      </c>
      <c r="Z4" s="7">
        <v>159</v>
      </c>
      <c r="AA4" s="7">
        <v>171</v>
      </c>
      <c r="AB4" s="7">
        <v>151</v>
      </c>
      <c r="AC4" s="7">
        <v>164</v>
      </c>
      <c r="AD4" s="7">
        <v>156</v>
      </c>
      <c r="AE4" s="7">
        <v>202</v>
      </c>
      <c r="AF4" s="7">
        <v>143</v>
      </c>
      <c r="AG4" s="7"/>
      <c r="AH4" s="7"/>
      <c r="AI4" s="45">
        <v>173</v>
      </c>
      <c r="AJ4" s="45">
        <v>173</v>
      </c>
      <c r="AK4" s="45">
        <v>158</v>
      </c>
      <c r="AL4" s="45">
        <v>192</v>
      </c>
      <c r="AM4" s="45">
        <v>196</v>
      </c>
      <c r="AN4" s="45">
        <v>182</v>
      </c>
      <c r="AO4" s="45">
        <v>143</v>
      </c>
      <c r="AP4" s="45">
        <v>173</v>
      </c>
      <c r="AQ4" s="45">
        <v>129</v>
      </c>
      <c r="AR4" s="45">
        <v>166</v>
      </c>
      <c r="AS4" s="6">
        <f aca="true" t="shared" si="0" ref="AS4:AS43">SUM(E4:L4)</f>
        <v>1349</v>
      </c>
      <c r="AT4" s="6">
        <f aca="true" t="shared" si="1" ref="AT4:AT43">SUM(M4:T4)</f>
        <v>1408</v>
      </c>
      <c r="AU4" s="6">
        <f aca="true" t="shared" si="2" ref="AU4:AU43">SUM(U4:AB4)</f>
        <v>1396</v>
      </c>
      <c r="AV4" s="6">
        <f aca="true" t="shared" si="3" ref="AV4:AV43">SUM(AC4:AJ4)</f>
        <v>1011</v>
      </c>
      <c r="AW4" s="53">
        <f aca="true" t="shared" si="4" ref="AW4:AW43">SUM(AK4:AR4)</f>
        <v>1339</v>
      </c>
      <c r="AX4" s="6">
        <f aca="true" t="shared" si="5" ref="AX4:AX43">SUM(AS4:AW4)</f>
        <v>6503</v>
      </c>
      <c r="AY4" s="6">
        <f aca="true" t="shared" si="6" ref="AY4:AY43">COUNT(E4:AR4)</f>
        <v>38</v>
      </c>
      <c r="AZ4" s="8">
        <f aca="true" t="shared" si="7" ref="AZ4:AZ43">(AX4/AY4)</f>
        <v>171.1315789473684</v>
      </c>
    </row>
    <row r="5" spans="1:52" ht="12.75">
      <c r="A5" s="6">
        <v>2</v>
      </c>
      <c r="B5" s="7">
        <v>306</v>
      </c>
      <c r="C5" s="7" t="s">
        <v>79</v>
      </c>
      <c r="D5" s="7" t="s">
        <v>39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45"/>
      <c r="Y5" s="45">
        <v>179</v>
      </c>
      <c r="Z5" s="7">
        <v>175</v>
      </c>
      <c r="AA5" s="7">
        <v>164</v>
      </c>
      <c r="AB5" s="7">
        <v>175</v>
      </c>
      <c r="AC5" s="7"/>
      <c r="AD5" s="7"/>
      <c r="AE5" s="7"/>
      <c r="AF5" s="7"/>
      <c r="AG5" s="7">
        <v>170</v>
      </c>
      <c r="AH5" s="7">
        <v>137</v>
      </c>
      <c r="AI5" s="7">
        <v>182</v>
      </c>
      <c r="AJ5" s="7">
        <v>181</v>
      </c>
      <c r="AK5" s="7">
        <v>216</v>
      </c>
      <c r="AL5" s="7">
        <v>238</v>
      </c>
      <c r="AM5" s="7">
        <v>165</v>
      </c>
      <c r="AN5" s="7">
        <v>159</v>
      </c>
      <c r="AO5" s="7"/>
      <c r="AP5" s="7"/>
      <c r="AQ5" s="7"/>
      <c r="AR5" s="7"/>
      <c r="AS5" s="6">
        <f t="shared" si="0"/>
        <v>0</v>
      </c>
      <c r="AT5" s="6">
        <f t="shared" si="1"/>
        <v>0</v>
      </c>
      <c r="AU5" s="6">
        <f t="shared" si="2"/>
        <v>693</v>
      </c>
      <c r="AV5" s="6">
        <f t="shared" si="3"/>
        <v>670</v>
      </c>
      <c r="AW5" s="53">
        <f t="shared" si="4"/>
        <v>778</v>
      </c>
      <c r="AX5" s="6">
        <f t="shared" si="5"/>
        <v>2141</v>
      </c>
      <c r="AY5" s="6">
        <f t="shared" si="6"/>
        <v>12</v>
      </c>
      <c r="AZ5" s="8">
        <f t="shared" si="7"/>
        <v>178.41666666666666</v>
      </c>
    </row>
    <row r="6" spans="1:52" ht="12.75">
      <c r="A6" s="6">
        <v>3</v>
      </c>
      <c r="B6" s="7">
        <v>819</v>
      </c>
      <c r="C6" s="7" t="s">
        <v>58</v>
      </c>
      <c r="D6" s="7" t="s">
        <v>39</v>
      </c>
      <c r="E6" s="7"/>
      <c r="F6" s="7"/>
      <c r="G6" s="7"/>
      <c r="H6" s="7"/>
      <c r="I6" s="7"/>
      <c r="J6" s="7"/>
      <c r="K6" s="7">
        <v>145</v>
      </c>
      <c r="L6" s="7">
        <v>173</v>
      </c>
      <c r="M6" s="7">
        <v>153</v>
      </c>
      <c r="N6" s="7">
        <v>150</v>
      </c>
      <c r="O6" s="7">
        <v>167</v>
      </c>
      <c r="P6" s="7">
        <v>138</v>
      </c>
      <c r="Q6" s="7">
        <v>145</v>
      </c>
      <c r="R6" s="7">
        <v>160</v>
      </c>
      <c r="S6" s="7">
        <v>154</v>
      </c>
      <c r="T6" s="7">
        <v>156</v>
      </c>
      <c r="U6" s="7"/>
      <c r="V6" s="7"/>
      <c r="W6" s="7"/>
      <c r="X6" s="45"/>
      <c r="Y6" s="45"/>
      <c r="Z6" s="7"/>
      <c r="AA6" s="7"/>
      <c r="AB6" s="7"/>
      <c r="AC6" s="7"/>
      <c r="AD6" s="7"/>
      <c r="AE6" s="7"/>
      <c r="AF6" s="7"/>
      <c r="AG6" s="7"/>
      <c r="AH6" s="7"/>
      <c r="AI6" s="45"/>
      <c r="AJ6" s="45"/>
      <c r="AK6" s="45"/>
      <c r="AL6" s="51"/>
      <c r="AM6" s="45"/>
      <c r="AN6" s="45"/>
      <c r="AO6" s="45">
        <v>169</v>
      </c>
      <c r="AP6" s="109">
        <v>193</v>
      </c>
      <c r="AQ6" s="45">
        <v>158</v>
      </c>
      <c r="AR6" s="51">
        <v>212</v>
      </c>
      <c r="AS6" s="6">
        <f t="shared" si="0"/>
        <v>318</v>
      </c>
      <c r="AT6" s="6">
        <f t="shared" si="1"/>
        <v>1223</v>
      </c>
      <c r="AU6" s="6">
        <f t="shared" si="2"/>
        <v>0</v>
      </c>
      <c r="AV6" s="6">
        <f t="shared" si="3"/>
        <v>0</v>
      </c>
      <c r="AW6" s="53">
        <f t="shared" si="4"/>
        <v>732</v>
      </c>
      <c r="AX6" s="6">
        <f t="shared" si="5"/>
        <v>2273</v>
      </c>
      <c r="AY6" s="6">
        <f t="shared" si="6"/>
        <v>14</v>
      </c>
      <c r="AZ6" s="8">
        <f t="shared" si="7"/>
        <v>162.35714285714286</v>
      </c>
    </row>
    <row r="7" spans="1:52" ht="12.75">
      <c r="A7" s="6">
        <v>4</v>
      </c>
      <c r="B7" s="7">
        <v>893</v>
      </c>
      <c r="C7" s="7" t="s">
        <v>57</v>
      </c>
      <c r="D7" s="7" t="s">
        <v>39</v>
      </c>
      <c r="E7" s="7">
        <v>158</v>
      </c>
      <c r="F7" s="7">
        <v>171</v>
      </c>
      <c r="G7" s="7">
        <v>193</v>
      </c>
      <c r="H7" s="7">
        <v>191</v>
      </c>
      <c r="I7" s="7">
        <v>204</v>
      </c>
      <c r="J7" s="7">
        <v>189</v>
      </c>
      <c r="K7" s="7">
        <v>205</v>
      </c>
      <c r="L7" s="7">
        <v>178</v>
      </c>
      <c r="M7" s="7">
        <v>165</v>
      </c>
      <c r="N7" s="7">
        <v>170</v>
      </c>
      <c r="O7" s="7">
        <v>148</v>
      </c>
      <c r="P7" s="7">
        <v>209</v>
      </c>
      <c r="Q7" s="7">
        <v>149</v>
      </c>
      <c r="R7" s="7">
        <v>158</v>
      </c>
      <c r="S7" s="7">
        <v>176</v>
      </c>
      <c r="T7" s="7">
        <v>161</v>
      </c>
      <c r="U7" s="7">
        <v>246</v>
      </c>
      <c r="V7" s="7">
        <v>165</v>
      </c>
      <c r="W7" s="7">
        <v>178</v>
      </c>
      <c r="X7" s="45">
        <v>181</v>
      </c>
      <c r="Y7" s="45">
        <v>176</v>
      </c>
      <c r="Z7" s="7">
        <v>165</v>
      </c>
      <c r="AA7" s="7">
        <v>199</v>
      </c>
      <c r="AB7" s="7">
        <v>205</v>
      </c>
      <c r="AC7" s="7">
        <v>268</v>
      </c>
      <c r="AD7" s="7">
        <v>190</v>
      </c>
      <c r="AE7" s="7">
        <v>193</v>
      </c>
      <c r="AF7" s="7">
        <v>137</v>
      </c>
      <c r="AG7" s="7">
        <v>179</v>
      </c>
      <c r="AH7" s="7">
        <v>200</v>
      </c>
      <c r="AI7" s="45"/>
      <c r="AJ7" s="45">
        <v>141</v>
      </c>
      <c r="AK7" s="45"/>
      <c r="AL7" s="45"/>
      <c r="AM7" s="45"/>
      <c r="AN7" s="45"/>
      <c r="AO7" s="45"/>
      <c r="AP7" s="45"/>
      <c r="AQ7" s="45"/>
      <c r="AR7" s="45"/>
      <c r="AS7" s="6">
        <f t="shared" si="0"/>
        <v>1489</v>
      </c>
      <c r="AT7" s="6">
        <f t="shared" si="1"/>
        <v>1336</v>
      </c>
      <c r="AU7" s="6">
        <f t="shared" si="2"/>
        <v>1515</v>
      </c>
      <c r="AV7" s="6">
        <f t="shared" si="3"/>
        <v>1308</v>
      </c>
      <c r="AW7" s="53">
        <f t="shared" si="4"/>
        <v>0</v>
      </c>
      <c r="AX7" s="6">
        <f t="shared" si="5"/>
        <v>5648</v>
      </c>
      <c r="AY7" s="6">
        <f t="shared" si="6"/>
        <v>31</v>
      </c>
      <c r="AZ7" s="8">
        <f t="shared" si="7"/>
        <v>182.19354838709677</v>
      </c>
    </row>
    <row r="8" spans="1:52" ht="12.75">
      <c r="A8" s="6">
        <v>5</v>
      </c>
      <c r="B8" s="7">
        <v>1653</v>
      </c>
      <c r="C8" s="7" t="s">
        <v>56</v>
      </c>
      <c r="D8" s="7" t="s">
        <v>39</v>
      </c>
      <c r="E8" s="7">
        <v>185</v>
      </c>
      <c r="F8" s="7">
        <v>183</v>
      </c>
      <c r="G8" s="7">
        <v>178</v>
      </c>
      <c r="H8" s="7">
        <v>191</v>
      </c>
      <c r="I8" s="7">
        <v>188</v>
      </c>
      <c r="J8" s="7">
        <v>204</v>
      </c>
      <c r="K8" s="7"/>
      <c r="L8" s="7"/>
      <c r="M8" s="7"/>
      <c r="N8" s="7"/>
      <c r="O8" s="7"/>
      <c r="P8" s="7"/>
      <c r="Q8" s="7"/>
      <c r="R8" s="7"/>
      <c r="S8" s="7"/>
      <c r="T8" s="7"/>
      <c r="U8" s="7">
        <v>201</v>
      </c>
      <c r="V8" s="7">
        <v>212</v>
      </c>
      <c r="W8" s="7">
        <v>182</v>
      </c>
      <c r="X8" s="45">
        <v>167</v>
      </c>
      <c r="Y8" s="45"/>
      <c r="Z8" s="7"/>
      <c r="AA8" s="7"/>
      <c r="AB8" s="7"/>
      <c r="AC8" s="7">
        <v>215</v>
      </c>
      <c r="AD8" s="7">
        <v>209</v>
      </c>
      <c r="AE8" s="7">
        <v>223</v>
      </c>
      <c r="AF8" s="7">
        <v>179</v>
      </c>
      <c r="AG8" s="7">
        <v>181</v>
      </c>
      <c r="AH8" s="7">
        <v>174</v>
      </c>
      <c r="AI8" s="45">
        <v>190</v>
      </c>
      <c r="AJ8" s="45"/>
      <c r="AK8" s="45">
        <v>197</v>
      </c>
      <c r="AL8" s="45">
        <v>147</v>
      </c>
      <c r="AM8" s="45">
        <v>147</v>
      </c>
      <c r="AN8" s="45">
        <v>172</v>
      </c>
      <c r="AO8" s="45"/>
      <c r="AP8" s="45"/>
      <c r="AQ8" s="45"/>
      <c r="AR8" s="45"/>
      <c r="AS8" s="6">
        <f t="shared" si="0"/>
        <v>1129</v>
      </c>
      <c r="AT8" s="6">
        <f t="shared" si="1"/>
        <v>0</v>
      </c>
      <c r="AU8" s="6">
        <f t="shared" si="2"/>
        <v>762</v>
      </c>
      <c r="AV8" s="6">
        <f t="shared" si="3"/>
        <v>1371</v>
      </c>
      <c r="AW8" s="53">
        <f t="shared" si="4"/>
        <v>663</v>
      </c>
      <c r="AX8" s="6">
        <f t="shared" si="5"/>
        <v>3925</v>
      </c>
      <c r="AY8" s="6">
        <f t="shared" si="6"/>
        <v>21</v>
      </c>
      <c r="AZ8" s="8">
        <f t="shared" si="7"/>
        <v>186.9047619047619</v>
      </c>
    </row>
    <row r="9" spans="1:52" ht="12.75">
      <c r="A9" s="6">
        <v>6</v>
      </c>
      <c r="B9" s="7">
        <v>1837</v>
      </c>
      <c r="C9" s="7" t="s">
        <v>55</v>
      </c>
      <c r="D9" s="7" t="s">
        <v>39</v>
      </c>
      <c r="E9" s="7">
        <v>226</v>
      </c>
      <c r="F9" s="7">
        <v>196</v>
      </c>
      <c r="G9" s="7">
        <v>202</v>
      </c>
      <c r="H9" s="7">
        <v>203</v>
      </c>
      <c r="I9" s="7">
        <v>166</v>
      </c>
      <c r="J9" s="7">
        <v>189</v>
      </c>
      <c r="K9" s="7">
        <v>225</v>
      </c>
      <c r="L9" s="7">
        <v>155</v>
      </c>
      <c r="M9" s="45">
        <v>220</v>
      </c>
      <c r="N9" s="45">
        <v>162</v>
      </c>
      <c r="O9" s="45">
        <v>169</v>
      </c>
      <c r="P9" s="45">
        <v>189</v>
      </c>
      <c r="Q9" s="45">
        <v>172</v>
      </c>
      <c r="R9" s="45">
        <v>175</v>
      </c>
      <c r="S9" s="45">
        <v>158</v>
      </c>
      <c r="T9" s="45">
        <v>204</v>
      </c>
      <c r="U9" s="7">
        <v>199</v>
      </c>
      <c r="V9" s="7">
        <v>181</v>
      </c>
      <c r="W9" s="7">
        <v>225</v>
      </c>
      <c r="X9" s="45">
        <v>233</v>
      </c>
      <c r="Y9" s="45">
        <v>201</v>
      </c>
      <c r="Z9" s="7">
        <v>277</v>
      </c>
      <c r="AA9" s="7">
        <v>218</v>
      </c>
      <c r="AB9" s="7">
        <v>173</v>
      </c>
      <c r="AC9" s="7">
        <v>215</v>
      </c>
      <c r="AD9" s="7">
        <v>168</v>
      </c>
      <c r="AE9" s="7">
        <v>178</v>
      </c>
      <c r="AF9" s="7">
        <v>131</v>
      </c>
      <c r="AG9" s="7">
        <v>217</v>
      </c>
      <c r="AH9" s="7">
        <v>236</v>
      </c>
      <c r="AI9" s="45">
        <v>179</v>
      </c>
      <c r="AJ9" s="51">
        <v>213</v>
      </c>
      <c r="AK9" s="45">
        <v>173</v>
      </c>
      <c r="AL9" s="45">
        <v>200</v>
      </c>
      <c r="AM9" s="45">
        <v>179</v>
      </c>
      <c r="AN9" s="45">
        <v>167</v>
      </c>
      <c r="AO9" s="45">
        <v>211</v>
      </c>
      <c r="AP9" s="45">
        <v>220</v>
      </c>
      <c r="AQ9" s="45">
        <v>206</v>
      </c>
      <c r="AR9" s="45">
        <v>191</v>
      </c>
      <c r="AS9" s="6">
        <f t="shared" si="0"/>
        <v>1562</v>
      </c>
      <c r="AT9" s="6">
        <f t="shared" si="1"/>
        <v>1449</v>
      </c>
      <c r="AU9" s="6">
        <f t="shared" si="2"/>
        <v>1707</v>
      </c>
      <c r="AV9" s="6">
        <f t="shared" si="3"/>
        <v>1537</v>
      </c>
      <c r="AW9" s="53">
        <f t="shared" si="4"/>
        <v>1547</v>
      </c>
      <c r="AX9" s="6">
        <f t="shared" si="5"/>
        <v>7802</v>
      </c>
      <c r="AY9" s="6">
        <f t="shared" si="6"/>
        <v>40</v>
      </c>
      <c r="AZ9" s="8">
        <f t="shared" si="7"/>
        <v>195.05</v>
      </c>
    </row>
    <row r="10" spans="1:52" ht="12.75">
      <c r="A10" s="6">
        <v>7</v>
      </c>
      <c r="B10" s="7">
        <v>811</v>
      </c>
      <c r="C10" s="7" t="s">
        <v>89</v>
      </c>
      <c r="D10" s="7" t="s">
        <v>39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45"/>
      <c r="Y10" s="45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>
        <v>165</v>
      </c>
      <c r="AP10" s="7">
        <v>143</v>
      </c>
      <c r="AQ10" s="7">
        <v>153</v>
      </c>
      <c r="AR10" s="7">
        <v>215</v>
      </c>
      <c r="AS10" s="6">
        <f t="shared" si="0"/>
        <v>0</v>
      </c>
      <c r="AT10" s="6">
        <f t="shared" si="1"/>
        <v>0</v>
      </c>
      <c r="AU10" s="6">
        <f t="shared" si="2"/>
        <v>0</v>
      </c>
      <c r="AV10" s="6">
        <f t="shared" si="3"/>
        <v>0</v>
      </c>
      <c r="AW10" s="53">
        <f t="shared" si="4"/>
        <v>676</v>
      </c>
      <c r="AX10" s="6">
        <f t="shared" si="5"/>
        <v>676</v>
      </c>
      <c r="AY10" s="6">
        <f t="shared" si="6"/>
        <v>4</v>
      </c>
      <c r="AZ10" s="8">
        <f t="shared" si="7"/>
        <v>169</v>
      </c>
    </row>
    <row r="11" spans="1:52" ht="12.75">
      <c r="A11" s="6">
        <v>8</v>
      </c>
      <c r="B11" s="7">
        <v>2076</v>
      </c>
      <c r="C11" s="7" t="s">
        <v>82</v>
      </c>
      <c r="D11" s="7" t="s">
        <v>43</v>
      </c>
      <c r="E11" s="7"/>
      <c r="F11" s="7"/>
      <c r="G11" s="7"/>
      <c r="H11" s="7"/>
      <c r="I11" s="7"/>
      <c r="J11" s="10"/>
      <c r="K11" s="10"/>
      <c r="L11" s="10"/>
      <c r="M11" s="10"/>
      <c r="N11" s="10"/>
      <c r="O11" s="7"/>
      <c r="P11" s="7"/>
      <c r="Q11" s="7"/>
      <c r="R11" s="7"/>
      <c r="S11" s="7"/>
      <c r="T11" s="7"/>
      <c r="U11" s="7"/>
      <c r="V11" s="7"/>
      <c r="W11" s="7"/>
      <c r="X11" s="45"/>
      <c r="Y11" s="45"/>
      <c r="Z11" s="7"/>
      <c r="AA11" s="7"/>
      <c r="AB11" s="7"/>
      <c r="AC11" s="7"/>
      <c r="AD11" s="7"/>
      <c r="AE11" s="7">
        <v>188</v>
      </c>
      <c r="AF11" s="7">
        <v>168</v>
      </c>
      <c r="AG11" s="7"/>
      <c r="AH11" s="7"/>
      <c r="AI11" s="45">
        <v>151</v>
      </c>
      <c r="AJ11" s="45">
        <v>130</v>
      </c>
      <c r="AK11" s="109">
        <v>170</v>
      </c>
      <c r="AL11" s="109">
        <v>182</v>
      </c>
      <c r="AM11" s="45">
        <v>145</v>
      </c>
      <c r="AN11" s="45">
        <v>167</v>
      </c>
      <c r="AO11" s="45">
        <v>211</v>
      </c>
      <c r="AP11" s="45">
        <v>155</v>
      </c>
      <c r="AQ11" s="45">
        <v>145</v>
      </c>
      <c r="AR11" s="45">
        <v>169</v>
      </c>
      <c r="AS11" s="6">
        <f t="shared" si="0"/>
        <v>0</v>
      </c>
      <c r="AT11" s="6">
        <f t="shared" si="1"/>
        <v>0</v>
      </c>
      <c r="AU11" s="6">
        <f t="shared" si="2"/>
        <v>0</v>
      </c>
      <c r="AV11" s="6">
        <f t="shared" si="3"/>
        <v>637</v>
      </c>
      <c r="AW11" s="53">
        <f t="shared" si="4"/>
        <v>1344</v>
      </c>
      <c r="AX11" s="6">
        <f t="shared" si="5"/>
        <v>1981</v>
      </c>
      <c r="AY11" s="6">
        <f t="shared" si="6"/>
        <v>12</v>
      </c>
      <c r="AZ11" s="8">
        <f t="shared" si="7"/>
        <v>165.08333333333334</v>
      </c>
    </row>
    <row r="12" spans="1:52" ht="12.75">
      <c r="A12" s="6">
        <v>9</v>
      </c>
      <c r="B12" s="7">
        <v>2135</v>
      </c>
      <c r="C12" s="7" t="s">
        <v>60</v>
      </c>
      <c r="D12" s="7" t="s">
        <v>43</v>
      </c>
      <c r="E12" s="7">
        <v>179</v>
      </c>
      <c r="F12" s="7">
        <v>192</v>
      </c>
      <c r="G12" s="7">
        <v>164</v>
      </c>
      <c r="H12" s="7">
        <v>170</v>
      </c>
      <c r="I12" s="7">
        <v>143</v>
      </c>
      <c r="J12" s="7">
        <v>168</v>
      </c>
      <c r="K12" s="7">
        <v>177</v>
      </c>
      <c r="L12" s="7">
        <v>151</v>
      </c>
      <c r="M12" s="7">
        <v>177</v>
      </c>
      <c r="N12" s="7">
        <v>148</v>
      </c>
      <c r="O12" s="7">
        <v>171</v>
      </c>
      <c r="P12" s="7">
        <v>175</v>
      </c>
      <c r="Q12" s="7">
        <v>172</v>
      </c>
      <c r="R12" s="7">
        <v>178</v>
      </c>
      <c r="S12" s="7">
        <v>243</v>
      </c>
      <c r="T12" s="7">
        <v>162</v>
      </c>
      <c r="U12" s="7">
        <v>213</v>
      </c>
      <c r="V12" s="7">
        <v>200</v>
      </c>
      <c r="W12" s="7">
        <v>193</v>
      </c>
      <c r="X12" s="45">
        <v>138</v>
      </c>
      <c r="Y12" s="45">
        <v>196</v>
      </c>
      <c r="Z12" s="7">
        <v>155</v>
      </c>
      <c r="AA12" s="7">
        <v>177</v>
      </c>
      <c r="AB12" s="7">
        <v>157</v>
      </c>
      <c r="AC12" s="7">
        <v>205</v>
      </c>
      <c r="AD12" s="7">
        <v>164</v>
      </c>
      <c r="AE12" s="7">
        <v>188</v>
      </c>
      <c r="AF12" s="7">
        <v>198</v>
      </c>
      <c r="AG12" s="7">
        <v>164</v>
      </c>
      <c r="AH12" s="7">
        <v>183</v>
      </c>
      <c r="AI12" s="45">
        <v>160</v>
      </c>
      <c r="AJ12" s="45">
        <v>105</v>
      </c>
      <c r="AK12" s="45">
        <v>182</v>
      </c>
      <c r="AL12" s="109">
        <v>167</v>
      </c>
      <c r="AM12" s="45">
        <v>168</v>
      </c>
      <c r="AN12" s="45">
        <v>155</v>
      </c>
      <c r="AO12" s="45">
        <v>229</v>
      </c>
      <c r="AP12" s="109">
        <v>182</v>
      </c>
      <c r="AQ12" s="45">
        <v>203</v>
      </c>
      <c r="AR12" s="109">
        <v>167</v>
      </c>
      <c r="AS12" s="6">
        <f t="shared" si="0"/>
        <v>1344</v>
      </c>
      <c r="AT12" s="6">
        <f t="shared" si="1"/>
        <v>1426</v>
      </c>
      <c r="AU12" s="6">
        <f t="shared" si="2"/>
        <v>1429</v>
      </c>
      <c r="AV12" s="6">
        <f t="shared" si="3"/>
        <v>1367</v>
      </c>
      <c r="AW12" s="53">
        <f t="shared" si="4"/>
        <v>1453</v>
      </c>
      <c r="AX12" s="6">
        <f t="shared" si="5"/>
        <v>7019</v>
      </c>
      <c r="AY12" s="6">
        <f t="shared" si="6"/>
        <v>40</v>
      </c>
      <c r="AZ12" s="8">
        <f t="shared" si="7"/>
        <v>175.475</v>
      </c>
    </row>
    <row r="13" spans="1:52" ht="12.75">
      <c r="A13" s="6">
        <v>10</v>
      </c>
      <c r="B13" s="7">
        <v>2138</v>
      </c>
      <c r="C13" s="7" t="s">
        <v>61</v>
      </c>
      <c r="D13" s="7" t="s">
        <v>43</v>
      </c>
      <c r="E13" s="7">
        <v>133</v>
      </c>
      <c r="F13" s="7">
        <v>157</v>
      </c>
      <c r="G13" s="7">
        <v>172</v>
      </c>
      <c r="H13" s="7">
        <v>153</v>
      </c>
      <c r="I13" s="7">
        <v>176</v>
      </c>
      <c r="J13" s="7">
        <v>151</v>
      </c>
      <c r="K13" s="7">
        <v>144</v>
      </c>
      <c r="L13" s="7">
        <v>124</v>
      </c>
      <c r="M13" s="7">
        <v>168</v>
      </c>
      <c r="N13" s="7">
        <v>145</v>
      </c>
      <c r="O13" s="7">
        <v>159</v>
      </c>
      <c r="P13" s="7">
        <v>182</v>
      </c>
      <c r="Q13" s="7">
        <v>203</v>
      </c>
      <c r="R13" s="7">
        <v>129</v>
      </c>
      <c r="S13" s="7">
        <v>187</v>
      </c>
      <c r="T13" s="7">
        <v>137</v>
      </c>
      <c r="U13" s="7">
        <v>169</v>
      </c>
      <c r="V13" s="7">
        <v>191</v>
      </c>
      <c r="W13" s="7">
        <v>150</v>
      </c>
      <c r="X13" s="45">
        <v>164</v>
      </c>
      <c r="Y13" s="45">
        <v>164</v>
      </c>
      <c r="Z13" s="7">
        <v>177</v>
      </c>
      <c r="AA13" s="7">
        <v>134</v>
      </c>
      <c r="AB13" s="7">
        <v>147</v>
      </c>
      <c r="AC13" s="7">
        <v>179</v>
      </c>
      <c r="AD13" s="7">
        <v>167</v>
      </c>
      <c r="AE13" s="7">
        <v>131</v>
      </c>
      <c r="AF13" s="7">
        <v>188</v>
      </c>
      <c r="AG13" s="7">
        <v>184</v>
      </c>
      <c r="AH13" s="7">
        <v>186</v>
      </c>
      <c r="AI13" s="45">
        <v>168</v>
      </c>
      <c r="AJ13" s="45">
        <v>157</v>
      </c>
      <c r="AK13" s="45">
        <v>160</v>
      </c>
      <c r="AL13" s="45">
        <v>146</v>
      </c>
      <c r="AM13" s="45">
        <v>158</v>
      </c>
      <c r="AN13" s="45">
        <v>182</v>
      </c>
      <c r="AO13" s="45">
        <v>169</v>
      </c>
      <c r="AP13" s="45">
        <v>133</v>
      </c>
      <c r="AQ13" s="45">
        <v>133</v>
      </c>
      <c r="AR13" s="109">
        <v>158</v>
      </c>
      <c r="AS13" s="6">
        <f t="shared" si="0"/>
        <v>1210</v>
      </c>
      <c r="AT13" s="6">
        <f t="shared" si="1"/>
        <v>1310</v>
      </c>
      <c r="AU13" s="6">
        <f t="shared" si="2"/>
        <v>1296</v>
      </c>
      <c r="AV13" s="6">
        <f t="shared" si="3"/>
        <v>1360</v>
      </c>
      <c r="AW13" s="53">
        <f t="shared" si="4"/>
        <v>1239</v>
      </c>
      <c r="AX13" s="6">
        <f t="shared" si="5"/>
        <v>6415</v>
      </c>
      <c r="AY13" s="6">
        <f t="shared" si="6"/>
        <v>40</v>
      </c>
      <c r="AZ13" s="8">
        <f t="shared" si="7"/>
        <v>160.375</v>
      </c>
    </row>
    <row r="14" spans="1:52" ht="12.75">
      <c r="A14" s="6">
        <v>11</v>
      </c>
      <c r="B14" s="7">
        <v>3138</v>
      </c>
      <c r="C14" s="7" t="s">
        <v>59</v>
      </c>
      <c r="D14" s="7" t="s">
        <v>43</v>
      </c>
      <c r="E14" s="7">
        <v>110</v>
      </c>
      <c r="F14" s="7">
        <v>179</v>
      </c>
      <c r="G14" s="7"/>
      <c r="H14" s="7"/>
      <c r="I14" s="7"/>
      <c r="J14" s="7">
        <v>168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>
        <v>130</v>
      </c>
      <c r="V14" s="7">
        <v>173</v>
      </c>
      <c r="W14" s="7">
        <v>178</v>
      </c>
      <c r="X14" s="45">
        <v>188</v>
      </c>
      <c r="Y14" s="45">
        <v>181</v>
      </c>
      <c r="Z14" s="7">
        <v>141</v>
      </c>
      <c r="AA14" s="7">
        <v>184</v>
      </c>
      <c r="AB14" s="7">
        <v>191</v>
      </c>
      <c r="AC14" s="7">
        <v>144</v>
      </c>
      <c r="AD14" s="7">
        <v>170</v>
      </c>
      <c r="AE14" s="7"/>
      <c r="AF14" s="7"/>
      <c r="AG14" s="7">
        <v>157</v>
      </c>
      <c r="AH14" s="7">
        <v>166</v>
      </c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6">
        <f t="shared" si="0"/>
        <v>457</v>
      </c>
      <c r="AT14" s="6">
        <f t="shared" si="1"/>
        <v>0</v>
      </c>
      <c r="AU14" s="6">
        <f t="shared" si="2"/>
        <v>1366</v>
      </c>
      <c r="AV14" s="6">
        <f t="shared" si="3"/>
        <v>637</v>
      </c>
      <c r="AW14" s="53">
        <f t="shared" si="4"/>
        <v>0</v>
      </c>
      <c r="AX14" s="6">
        <f t="shared" si="5"/>
        <v>2460</v>
      </c>
      <c r="AY14" s="6">
        <f t="shared" si="6"/>
        <v>15</v>
      </c>
      <c r="AZ14" s="8">
        <f t="shared" si="7"/>
        <v>164</v>
      </c>
    </row>
    <row r="15" spans="1:52" s="15" customFormat="1" ht="12.75">
      <c r="A15" s="6">
        <v>12</v>
      </c>
      <c r="B15" s="7">
        <v>3393</v>
      </c>
      <c r="C15" s="7" t="s">
        <v>63</v>
      </c>
      <c r="D15" s="7" t="s">
        <v>43</v>
      </c>
      <c r="E15" s="7"/>
      <c r="F15" s="7"/>
      <c r="G15" s="7"/>
      <c r="H15" s="7">
        <v>187</v>
      </c>
      <c r="I15" s="7">
        <v>213</v>
      </c>
      <c r="J15" s="7">
        <v>202</v>
      </c>
      <c r="K15" s="7">
        <v>155</v>
      </c>
      <c r="L15" s="7">
        <v>178</v>
      </c>
      <c r="M15" s="7"/>
      <c r="N15" s="7"/>
      <c r="O15" s="7"/>
      <c r="P15" s="7"/>
      <c r="Q15" s="7"/>
      <c r="R15" s="7">
        <v>135</v>
      </c>
      <c r="S15" s="7">
        <v>143</v>
      </c>
      <c r="T15" s="7">
        <v>196</v>
      </c>
      <c r="U15" s="7"/>
      <c r="V15" s="7"/>
      <c r="W15" s="7"/>
      <c r="X15" s="45"/>
      <c r="Y15" s="45"/>
      <c r="Z15" s="7"/>
      <c r="AA15" s="7"/>
      <c r="AB15" s="7"/>
      <c r="AC15" s="7"/>
      <c r="AD15" s="7"/>
      <c r="AE15" s="7"/>
      <c r="AF15" s="7"/>
      <c r="AG15" s="7"/>
      <c r="AH15" s="7"/>
      <c r="AI15" s="45"/>
      <c r="AJ15" s="45"/>
      <c r="AK15" s="45"/>
      <c r="AL15" s="45"/>
      <c r="AM15" s="45"/>
      <c r="AN15" s="45"/>
      <c r="AO15" s="45"/>
      <c r="AP15" s="51"/>
      <c r="AQ15" s="45"/>
      <c r="AR15" s="45"/>
      <c r="AS15" s="6">
        <f t="shared" si="0"/>
        <v>935</v>
      </c>
      <c r="AT15" s="6">
        <f t="shared" si="1"/>
        <v>474</v>
      </c>
      <c r="AU15" s="6">
        <f t="shared" si="2"/>
        <v>0</v>
      </c>
      <c r="AV15" s="6">
        <f t="shared" si="3"/>
        <v>0</v>
      </c>
      <c r="AW15" s="53">
        <f t="shared" si="4"/>
        <v>0</v>
      </c>
      <c r="AX15" s="6">
        <f t="shared" si="5"/>
        <v>1409</v>
      </c>
      <c r="AY15" s="6">
        <f t="shared" si="6"/>
        <v>8</v>
      </c>
      <c r="AZ15" s="8">
        <f t="shared" si="7"/>
        <v>176.125</v>
      </c>
    </row>
    <row r="16" spans="1:52" s="15" customFormat="1" ht="12.75">
      <c r="A16" s="6">
        <v>13</v>
      </c>
      <c r="B16" s="7">
        <v>3447</v>
      </c>
      <c r="C16" s="7" t="s">
        <v>64</v>
      </c>
      <c r="D16" s="7" t="s">
        <v>43</v>
      </c>
      <c r="E16" s="7"/>
      <c r="F16" s="7"/>
      <c r="G16" s="7">
        <v>149</v>
      </c>
      <c r="H16" s="7">
        <v>169</v>
      </c>
      <c r="I16" s="7">
        <v>130</v>
      </c>
      <c r="J16" s="10"/>
      <c r="K16" s="10"/>
      <c r="L16" s="10"/>
      <c r="M16" s="10">
        <v>158</v>
      </c>
      <c r="N16" s="10">
        <v>145</v>
      </c>
      <c r="O16" s="7">
        <v>176</v>
      </c>
      <c r="P16" s="7">
        <v>201</v>
      </c>
      <c r="Q16" s="7">
        <v>126</v>
      </c>
      <c r="R16" s="7"/>
      <c r="S16" s="7"/>
      <c r="T16" s="7"/>
      <c r="U16" s="7"/>
      <c r="V16" s="7"/>
      <c r="W16" s="7"/>
      <c r="X16" s="45"/>
      <c r="Y16" s="45"/>
      <c r="Z16" s="7"/>
      <c r="AA16" s="7"/>
      <c r="AB16" s="7"/>
      <c r="AC16" s="7"/>
      <c r="AD16" s="7"/>
      <c r="AE16" s="7"/>
      <c r="AF16" s="7"/>
      <c r="AG16" s="7"/>
      <c r="AH16" s="7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6">
        <f t="shared" si="0"/>
        <v>448</v>
      </c>
      <c r="AT16" s="6">
        <f t="shared" si="1"/>
        <v>806</v>
      </c>
      <c r="AU16" s="6">
        <f t="shared" si="2"/>
        <v>0</v>
      </c>
      <c r="AV16" s="6">
        <f t="shared" si="3"/>
        <v>0</v>
      </c>
      <c r="AW16" s="53">
        <f t="shared" si="4"/>
        <v>0</v>
      </c>
      <c r="AX16" s="6">
        <f t="shared" si="5"/>
        <v>1254</v>
      </c>
      <c r="AY16" s="6">
        <f t="shared" si="6"/>
        <v>8</v>
      </c>
      <c r="AZ16" s="8">
        <f t="shared" si="7"/>
        <v>156.75</v>
      </c>
    </row>
    <row r="17" spans="1:52" ht="12.75">
      <c r="A17" s="6">
        <v>14</v>
      </c>
      <c r="B17" s="7">
        <v>3456</v>
      </c>
      <c r="C17" s="7" t="s">
        <v>62</v>
      </c>
      <c r="D17" s="7" t="s">
        <v>43</v>
      </c>
      <c r="E17" s="7">
        <v>155</v>
      </c>
      <c r="F17" s="7">
        <v>166</v>
      </c>
      <c r="G17" s="7">
        <v>144</v>
      </c>
      <c r="H17" s="7"/>
      <c r="I17" s="7"/>
      <c r="J17" s="7"/>
      <c r="K17" s="7">
        <v>211</v>
      </c>
      <c r="L17" s="7">
        <v>170</v>
      </c>
      <c r="M17" s="7">
        <v>134</v>
      </c>
      <c r="N17" s="7">
        <v>221</v>
      </c>
      <c r="O17" s="7">
        <v>148</v>
      </c>
      <c r="P17" s="7">
        <v>171</v>
      </c>
      <c r="Q17" s="7">
        <v>173</v>
      </c>
      <c r="R17" s="7">
        <v>181</v>
      </c>
      <c r="S17" s="7">
        <v>210</v>
      </c>
      <c r="T17" s="7">
        <v>159</v>
      </c>
      <c r="U17" s="7">
        <v>178</v>
      </c>
      <c r="V17" s="7">
        <v>199</v>
      </c>
      <c r="W17" s="7">
        <v>191</v>
      </c>
      <c r="X17" s="45">
        <v>150</v>
      </c>
      <c r="Y17" s="45">
        <v>189</v>
      </c>
      <c r="Z17" s="7">
        <v>185</v>
      </c>
      <c r="AA17" s="7">
        <v>193</v>
      </c>
      <c r="AB17" s="7">
        <v>233</v>
      </c>
      <c r="AC17" s="7">
        <v>171</v>
      </c>
      <c r="AD17" s="7">
        <v>148</v>
      </c>
      <c r="AE17" s="7">
        <v>160</v>
      </c>
      <c r="AF17" s="7">
        <v>141</v>
      </c>
      <c r="AG17" s="7">
        <v>114</v>
      </c>
      <c r="AH17" s="7">
        <v>154</v>
      </c>
      <c r="AI17" s="45">
        <v>190</v>
      </c>
      <c r="AJ17" s="45">
        <v>166</v>
      </c>
      <c r="AK17" s="45">
        <v>165</v>
      </c>
      <c r="AL17" s="45">
        <v>170</v>
      </c>
      <c r="AM17" s="45">
        <v>176</v>
      </c>
      <c r="AN17" s="45">
        <v>180</v>
      </c>
      <c r="AO17" s="45">
        <v>192</v>
      </c>
      <c r="AP17" s="45">
        <v>158</v>
      </c>
      <c r="AQ17" s="45">
        <v>165</v>
      </c>
      <c r="AR17" s="45">
        <v>180</v>
      </c>
      <c r="AS17" s="6">
        <f t="shared" si="0"/>
        <v>846</v>
      </c>
      <c r="AT17" s="6">
        <f t="shared" si="1"/>
        <v>1397</v>
      </c>
      <c r="AU17" s="6">
        <f t="shared" si="2"/>
        <v>1518</v>
      </c>
      <c r="AV17" s="6">
        <f t="shared" si="3"/>
        <v>1244</v>
      </c>
      <c r="AW17" s="53">
        <f t="shared" si="4"/>
        <v>1386</v>
      </c>
      <c r="AX17" s="6">
        <f t="shared" si="5"/>
        <v>6391</v>
      </c>
      <c r="AY17" s="6">
        <f t="shared" si="6"/>
        <v>37</v>
      </c>
      <c r="AZ17" s="8">
        <f t="shared" si="7"/>
        <v>172.72972972972974</v>
      </c>
    </row>
    <row r="18" spans="1:52" ht="12.75">
      <c r="A18" s="6">
        <v>15</v>
      </c>
      <c r="B18" s="7">
        <v>895</v>
      </c>
      <c r="C18" s="7" t="s">
        <v>51</v>
      </c>
      <c r="D18" s="7" t="s">
        <v>49</v>
      </c>
      <c r="E18" s="7">
        <v>156</v>
      </c>
      <c r="F18" s="7">
        <v>189</v>
      </c>
      <c r="G18" s="7">
        <v>216</v>
      </c>
      <c r="H18" s="7">
        <v>159</v>
      </c>
      <c r="I18" s="7">
        <v>186</v>
      </c>
      <c r="J18" s="7">
        <v>178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45"/>
      <c r="Y18" s="45"/>
      <c r="Z18" s="7"/>
      <c r="AA18" s="7"/>
      <c r="AB18" s="7"/>
      <c r="AC18" s="7"/>
      <c r="AD18" s="7"/>
      <c r="AE18" s="7"/>
      <c r="AF18" s="7"/>
      <c r="AG18" s="7"/>
      <c r="AH18" s="7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6">
        <f t="shared" si="0"/>
        <v>1084</v>
      </c>
      <c r="AT18" s="6">
        <f t="shared" si="1"/>
        <v>0</v>
      </c>
      <c r="AU18" s="6">
        <f t="shared" si="2"/>
        <v>0</v>
      </c>
      <c r="AV18" s="6">
        <f t="shared" si="3"/>
        <v>0</v>
      </c>
      <c r="AW18" s="53">
        <f t="shared" si="4"/>
        <v>0</v>
      </c>
      <c r="AX18" s="6">
        <f t="shared" si="5"/>
        <v>1084</v>
      </c>
      <c r="AY18" s="6">
        <f t="shared" si="6"/>
        <v>6</v>
      </c>
      <c r="AZ18" s="8">
        <f t="shared" si="7"/>
        <v>180.66666666666666</v>
      </c>
    </row>
    <row r="19" spans="1:52" ht="12.75">
      <c r="A19" s="6">
        <v>16</v>
      </c>
      <c r="B19" s="7">
        <v>2358</v>
      </c>
      <c r="C19" s="7" t="s">
        <v>48</v>
      </c>
      <c r="D19" s="7" t="s">
        <v>49</v>
      </c>
      <c r="E19" s="7">
        <v>142</v>
      </c>
      <c r="F19" s="7">
        <v>187</v>
      </c>
      <c r="G19" s="7">
        <v>121</v>
      </c>
      <c r="H19" s="7">
        <v>169</v>
      </c>
      <c r="I19" s="7"/>
      <c r="J19" s="7"/>
      <c r="K19" s="7">
        <v>155</v>
      </c>
      <c r="L19" s="7">
        <v>181</v>
      </c>
      <c r="M19" s="7">
        <v>143</v>
      </c>
      <c r="N19" s="7">
        <v>142</v>
      </c>
      <c r="O19" s="7">
        <v>156</v>
      </c>
      <c r="P19" s="7">
        <v>132</v>
      </c>
      <c r="Q19" s="7">
        <v>172</v>
      </c>
      <c r="R19" s="7">
        <v>180</v>
      </c>
      <c r="S19" s="7">
        <v>202</v>
      </c>
      <c r="T19" s="7">
        <v>170</v>
      </c>
      <c r="U19" s="7">
        <v>145</v>
      </c>
      <c r="V19" s="7">
        <v>188</v>
      </c>
      <c r="W19" s="7">
        <v>170</v>
      </c>
      <c r="X19" s="45">
        <v>188</v>
      </c>
      <c r="Y19" s="45">
        <v>110</v>
      </c>
      <c r="Z19" s="7">
        <v>202</v>
      </c>
      <c r="AA19" s="7">
        <v>158</v>
      </c>
      <c r="AB19" s="7">
        <v>195</v>
      </c>
      <c r="AC19" s="7">
        <v>148</v>
      </c>
      <c r="AD19" s="7">
        <v>172</v>
      </c>
      <c r="AE19" s="7">
        <v>182</v>
      </c>
      <c r="AF19" s="7">
        <v>157</v>
      </c>
      <c r="AG19" s="7">
        <v>213</v>
      </c>
      <c r="AH19" s="7">
        <v>179</v>
      </c>
      <c r="AI19" s="45">
        <v>176</v>
      </c>
      <c r="AJ19" s="45">
        <v>165</v>
      </c>
      <c r="AK19" s="45">
        <v>167</v>
      </c>
      <c r="AL19" s="45">
        <v>230</v>
      </c>
      <c r="AM19" s="45">
        <v>197</v>
      </c>
      <c r="AN19" s="45">
        <v>179</v>
      </c>
      <c r="AO19" s="45">
        <v>201</v>
      </c>
      <c r="AP19" s="45">
        <v>166</v>
      </c>
      <c r="AQ19" s="45"/>
      <c r="AR19" s="45"/>
      <c r="AS19" s="6">
        <f t="shared" si="0"/>
        <v>955</v>
      </c>
      <c r="AT19" s="6">
        <f t="shared" si="1"/>
        <v>1297</v>
      </c>
      <c r="AU19" s="6">
        <f t="shared" si="2"/>
        <v>1356</v>
      </c>
      <c r="AV19" s="6">
        <f t="shared" si="3"/>
        <v>1392</v>
      </c>
      <c r="AW19" s="53">
        <f t="shared" si="4"/>
        <v>1140</v>
      </c>
      <c r="AX19" s="6">
        <f t="shared" si="5"/>
        <v>6140</v>
      </c>
      <c r="AY19" s="6">
        <f t="shared" si="6"/>
        <v>36</v>
      </c>
      <c r="AZ19" s="8">
        <f t="shared" si="7"/>
        <v>170.55555555555554</v>
      </c>
    </row>
    <row r="20" spans="1:52" ht="12.75">
      <c r="A20" s="6">
        <v>17</v>
      </c>
      <c r="B20" s="7">
        <v>2373</v>
      </c>
      <c r="C20" s="7" t="s">
        <v>50</v>
      </c>
      <c r="D20" s="7" t="s">
        <v>49</v>
      </c>
      <c r="E20" s="7">
        <v>161</v>
      </c>
      <c r="F20" s="7">
        <v>171</v>
      </c>
      <c r="G20" s="7">
        <v>175</v>
      </c>
      <c r="H20" s="7">
        <v>171</v>
      </c>
      <c r="I20" s="7">
        <v>204</v>
      </c>
      <c r="J20" s="7">
        <v>155</v>
      </c>
      <c r="K20" s="7">
        <v>176</v>
      </c>
      <c r="L20" s="7">
        <v>154</v>
      </c>
      <c r="M20" s="7">
        <v>173</v>
      </c>
      <c r="N20" s="7">
        <v>144</v>
      </c>
      <c r="O20" s="7">
        <v>172</v>
      </c>
      <c r="P20" s="7">
        <v>166</v>
      </c>
      <c r="Q20" s="7">
        <v>190</v>
      </c>
      <c r="R20" s="7">
        <v>150</v>
      </c>
      <c r="S20" s="7">
        <v>180</v>
      </c>
      <c r="T20" s="7">
        <v>213</v>
      </c>
      <c r="U20" s="7"/>
      <c r="V20" s="7"/>
      <c r="W20" s="7"/>
      <c r="X20" s="45"/>
      <c r="Y20" s="45"/>
      <c r="Z20" s="7"/>
      <c r="AA20" s="7"/>
      <c r="AB20" s="7"/>
      <c r="AC20" s="7">
        <v>173</v>
      </c>
      <c r="AD20" s="7">
        <v>220</v>
      </c>
      <c r="AE20" s="7">
        <v>162</v>
      </c>
      <c r="AF20" s="7">
        <v>156</v>
      </c>
      <c r="AG20" s="7">
        <v>192</v>
      </c>
      <c r="AH20" s="7">
        <v>183</v>
      </c>
      <c r="AI20" s="45">
        <v>159</v>
      </c>
      <c r="AJ20" s="45">
        <v>207</v>
      </c>
      <c r="AK20" s="45">
        <v>252</v>
      </c>
      <c r="AL20" s="45">
        <v>175</v>
      </c>
      <c r="AM20" s="45">
        <v>181</v>
      </c>
      <c r="AN20" s="45">
        <v>199</v>
      </c>
      <c r="AO20" s="45">
        <v>190</v>
      </c>
      <c r="AP20" s="45">
        <v>171</v>
      </c>
      <c r="AQ20" s="45"/>
      <c r="AR20" s="45"/>
      <c r="AS20" s="6">
        <f t="shared" si="0"/>
        <v>1367</v>
      </c>
      <c r="AT20" s="6">
        <f t="shared" si="1"/>
        <v>1388</v>
      </c>
      <c r="AU20" s="6">
        <f t="shared" si="2"/>
        <v>0</v>
      </c>
      <c r="AV20" s="6">
        <f t="shared" si="3"/>
        <v>1452</v>
      </c>
      <c r="AW20" s="53">
        <f t="shared" si="4"/>
        <v>1168</v>
      </c>
      <c r="AX20" s="6">
        <f t="shared" si="5"/>
        <v>5375</v>
      </c>
      <c r="AY20" s="6">
        <f t="shared" si="6"/>
        <v>30</v>
      </c>
      <c r="AZ20" s="8">
        <f t="shared" si="7"/>
        <v>179.16666666666666</v>
      </c>
    </row>
    <row r="21" spans="1:52" ht="12.75">
      <c r="A21" s="6">
        <v>18</v>
      </c>
      <c r="B21" s="7">
        <v>3310</v>
      </c>
      <c r="C21" s="7" t="s">
        <v>52</v>
      </c>
      <c r="D21" s="7" t="s">
        <v>49</v>
      </c>
      <c r="E21" s="7">
        <v>205</v>
      </c>
      <c r="F21" s="7">
        <v>122</v>
      </c>
      <c r="G21" s="7">
        <v>125</v>
      </c>
      <c r="H21" s="7"/>
      <c r="I21" s="7">
        <v>145</v>
      </c>
      <c r="J21" s="7">
        <v>196</v>
      </c>
      <c r="K21" s="7">
        <v>153</v>
      </c>
      <c r="L21" s="7">
        <v>201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45"/>
      <c r="Y21" s="45"/>
      <c r="Z21" s="7"/>
      <c r="AA21" s="7"/>
      <c r="AB21" s="7"/>
      <c r="AC21" s="7">
        <v>138</v>
      </c>
      <c r="AD21" s="7">
        <v>182</v>
      </c>
      <c r="AE21" s="7">
        <v>147</v>
      </c>
      <c r="AF21" s="7">
        <v>155</v>
      </c>
      <c r="AG21" s="7">
        <v>159</v>
      </c>
      <c r="AH21" s="7">
        <v>90</v>
      </c>
      <c r="AI21" s="45">
        <v>113</v>
      </c>
      <c r="AJ21" s="45">
        <v>199</v>
      </c>
      <c r="AK21" s="45"/>
      <c r="AL21" s="45"/>
      <c r="AM21" s="45"/>
      <c r="AN21" s="45"/>
      <c r="AO21" s="45"/>
      <c r="AP21" s="45"/>
      <c r="AQ21" s="45"/>
      <c r="AR21" s="45"/>
      <c r="AS21" s="6">
        <f t="shared" si="0"/>
        <v>1147</v>
      </c>
      <c r="AT21" s="6">
        <f t="shared" si="1"/>
        <v>0</v>
      </c>
      <c r="AU21" s="6">
        <f t="shared" si="2"/>
        <v>0</v>
      </c>
      <c r="AV21" s="6">
        <f t="shared" si="3"/>
        <v>1183</v>
      </c>
      <c r="AW21" s="53">
        <f t="shared" si="4"/>
        <v>0</v>
      </c>
      <c r="AX21" s="6">
        <f t="shared" si="5"/>
        <v>2330</v>
      </c>
      <c r="AY21" s="6">
        <f t="shared" si="6"/>
        <v>15</v>
      </c>
      <c r="AZ21" s="8">
        <f t="shared" si="7"/>
        <v>155.33333333333334</v>
      </c>
    </row>
    <row r="22" spans="1:52" ht="12.75">
      <c r="A22" s="6">
        <v>19</v>
      </c>
      <c r="B22" s="10">
        <v>3368</v>
      </c>
      <c r="C22" s="10" t="s">
        <v>77</v>
      </c>
      <c r="D22" s="10" t="s">
        <v>49</v>
      </c>
      <c r="E22" s="10"/>
      <c r="F22" s="10"/>
      <c r="G22" s="10"/>
      <c r="H22" s="10"/>
      <c r="I22" s="10"/>
      <c r="J22" s="10"/>
      <c r="K22" s="10"/>
      <c r="L22" s="10"/>
      <c r="M22" s="10">
        <v>145</v>
      </c>
      <c r="N22" s="10">
        <v>139</v>
      </c>
      <c r="O22" s="7">
        <v>110</v>
      </c>
      <c r="P22" s="7">
        <v>130</v>
      </c>
      <c r="Q22" s="7">
        <v>97</v>
      </c>
      <c r="R22" s="7">
        <v>125</v>
      </c>
      <c r="S22" s="7">
        <v>132</v>
      </c>
      <c r="T22" s="7">
        <v>144</v>
      </c>
      <c r="U22" s="7">
        <v>122</v>
      </c>
      <c r="V22" s="7">
        <v>128</v>
      </c>
      <c r="W22" s="7">
        <v>132</v>
      </c>
      <c r="X22" s="45">
        <v>128</v>
      </c>
      <c r="Y22" s="45">
        <v>150</v>
      </c>
      <c r="Z22" s="7">
        <v>146</v>
      </c>
      <c r="AA22" s="7">
        <v>169</v>
      </c>
      <c r="AB22" s="7">
        <v>125</v>
      </c>
      <c r="AC22" s="7"/>
      <c r="AD22" s="7"/>
      <c r="AE22" s="7"/>
      <c r="AF22" s="7"/>
      <c r="AG22" s="7"/>
      <c r="AH22" s="7"/>
      <c r="AI22" s="45"/>
      <c r="AJ22" s="45"/>
      <c r="AK22" s="45"/>
      <c r="AL22" s="45"/>
      <c r="AM22" s="45"/>
      <c r="AN22" s="45"/>
      <c r="AO22" s="45"/>
      <c r="AP22" s="45"/>
      <c r="AQ22" s="45">
        <v>151</v>
      </c>
      <c r="AR22" s="45">
        <v>128</v>
      </c>
      <c r="AS22" s="6">
        <f t="shared" si="0"/>
        <v>0</v>
      </c>
      <c r="AT22" s="6">
        <f t="shared" si="1"/>
        <v>1022</v>
      </c>
      <c r="AU22" s="6">
        <f t="shared" si="2"/>
        <v>1100</v>
      </c>
      <c r="AV22" s="6">
        <f t="shared" si="3"/>
        <v>0</v>
      </c>
      <c r="AW22" s="53">
        <f t="shared" si="4"/>
        <v>279</v>
      </c>
      <c r="AX22" s="6">
        <f t="shared" si="5"/>
        <v>2401</v>
      </c>
      <c r="AY22" s="6">
        <f t="shared" si="6"/>
        <v>18</v>
      </c>
      <c r="AZ22" s="8">
        <f t="shared" si="7"/>
        <v>133.38888888888889</v>
      </c>
    </row>
    <row r="23" spans="1:52" ht="12.75">
      <c r="A23" s="6">
        <v>20</v>
      </c>
      <c r="B23" s="7">
        <v>3411</v>
      </c>
      <c r="C23" s="7" t="s">
        <v>53</v>
      </c>
      <c r="D23" s="7" t="s">
        <v>49</v>
      </c>
      <c r="E23" s="7"/>
      <c r="F23" s="7"/>
      <c r="G23" s="7"/>
      <c r="H23" s="7">
        <v>143</v>
      </c>
      <c r="I23" s="7">
        <v>239</v>
      </c>
      <c r="J23" s="7">
        <v>169</v>
      </c>
      <c r="K23" s="7">
        <v>122</v>
      </c>
      <c r="L23" s="7">
        <v>148</v>
      </c>
      <c r="M23" s="7">
        <v>134</v>
      </c>
      <c r="N23" s="7">
        <v>141</v>
      </c>
      <c r="O23" s="7">
        <v>145</v>
      </c>
      <c r="P23" s="7">
        <v>149</v>
      </c>
      <c r="Q23" s="7">
        <v>145</v>
      </c>
      <c r="R23" s="7">
        <v>138</v>
      </c>
      <c r="S23" s="7">
        <v>158</v>
      </c>
      <c r="T23" s="7">
        <v>160</v>
      </c>
      <c r="U23" s="7">
        <v>191</v>
      </c>
      <c r="V23" s="7">
        <v>169</v>
      </c>
      <c r="W23" s="7">
        <v>201</v>
      </c>
      <c r="X23" s="45">
        <v>165</v>
      </c>
      <c r="Y23" s="45">
        <v>189</v>
      </c>
      <c r="Z23" s="7">
        <v>158</v>
      </c>
      <c r="AA23" s="7">
        <v>136</v>
      </c>
      <c r="AB23" s="7">
        <v>149</v>
      </c>
      <c r="AC23" s="7">
        <v>182</v>
      </c>
      <c r="AD23" s="7">
        <v>164</v>
      </c>
      <c r="AE23" s="7">
        <v>188</v>
      </c>
      <c r="AF23" s="7">
        <v>192</v>
      </c>
      <c r="AG23" s="7">
        <v>179</v>
      </c>
      <c r="AH23" s="7">
        <v>165</v>
      </c>
      <c r="AI23" s="45">
        <v>125</v>
      </c>
      <c r="AJ23" s="109">
        <v>177</v>
      </c>
      <c r="AK23" s="45">
        <v>126</v>
      </c>
      <c r="AL23" s="109">
        <v>138</v>
      </c>
      <c r="AM23" s="45">
        <v>161</v>
      </c>
      <c r="AN23" s="109">
        <v>185</v>
      </c>
      <c r="AO23" s="45">
        <v>160</v>
      </c>
      <c r="AP23" s="51">
        <v>179</v>
      </c>
      <c r="AQ23" s="45">
        <v>191</v>
      </c>
      <c r="AR23" s="45">
        <v>169</v>
      </c>
      <c r="AS23" s="6">
        <f t="shared" si="0"/>
        <v>821</v>
      </c>
      <c r="AT23" s="6">
        <f t="shared" si="1"/>
        <v>1170</v>
      </c>
      <c r="AU23" s="6">
        <f t="shared" si="2"/>
        <v>1358</v>
      </c>
      <c r="AV23" s="6">
        <f t="shared" si="3"/>
        <v>1372</v>
      </c>
      <c r="AW23" s="53">
        <f t="shared" si="4"/>
        <v>1309</v>
      </c>
      <c r="AX23" s="6">
        <f t="shared" si="5"/>
        <v>6030</v>
      </c>
      <c r="AY23" s="6">
        <f t="shared" si="6"/>
        <v>37</v>
      </c>
      <c r="AZ23" s="8">
        <f t="shared" si="7"/>
        <v>162.97297297297297</v>
      </c>
    </row>
    <row r="24" spans="1:52" ht="12.75">
      <c r="A24" s="6">
        <v>21</v>
      </c>
      <c r="B24" s="7">
        <v>3512</v>
      </c>
      <c r="C24" s="7" t="s">
        <v>87</v>
      </c>
      <c r="D24" s="7" t="s">
        <v>49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45"/>
      <c r="Y24" s="45"/>
      <c r="Z24" s="7"/>
      <c r="AA24" s="7"/>
      <c r="AB24" s="7"/>
      <c r="AC24" s="7"/>
      <c r="AD24" s="7"/>
      <c r="AE24" s="7"/>
      <c r="AF24" s="7"/>
      <c r="AG24" s="7"/>
      <c r="AH24" s="7"/>
      <c r="AI24" s="45"/>
      <c r="AJ24" s="109"/>
      <c r="AK24" s="45">
        <v>125</v>
      </c>
      <c r="AL24" s="109">
        <v>112</v>
      </c>
      <c r="AM24" s="45">
        <v>71</v>
      </c>
      <c r="AN24" s="109">
        <v>144</v>
      </c>
      <c r="AO24" s="45"/>
      <c r="AP24" s="51"/>
      <c r="AQ24" s="45">
        <v>126</v>
      </c>
      <c r="AR24" s="45">
        <v>158</v>
      </c>
      <c r="AS24" s="6">
        <f t="shared" si="0"/>
        <v>0</v>
      </c>
      <c r="AT24" s="6">
        <f t="shared" si="1"/>
        <v>0</v>
      </c>
      <c r="AU24" s="6">
        <f t="shared" si="2"/>
        <v>0</v>
      </c>
      <c r="AV24" s="6">
        <f t="shared" si="3"/>
        <v>0</v>
      </c>
      <c r="AW24" s="53">
        <f t="shared" si="4"/>
        <v>736</v>
      </c>
      <c r="AX24" s="6">
        <f t="shared" si="5"/>
        <v>736</v>
      </c>
      <c r="AY24" s="6">
        <f t="shared" si="6"/>
        <v>6</v>
      </c>
      <c r="AZ24" s="8">
        <f t="shared" si="7"/>
        <v>122.66666666666667</v>
      </c>
    </row>
    <row r="25" spans="1:52" ht="12.75">
      <c r="A25" s="6">
        <v>22</v>
      </c>
      <c r="B25" s="7">
        <v>3494</v>
      </c>
      <c r="C25" s="7" t="s">
        <v>88</v>
      </c>
      <c r="D25" s="7" t="s">
        <v>49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45"/>
      <c r="Y25" s="45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>
        <v>156</v>
      </c>
      <c r="AP25" s="7">
        <v>140</v>
      </c>
      <c r="AQ25" s="7">
        <v>156</v>
      </c>
      <c r="AR25" s="7">
        <v>126</v>
      </c>
      <c r="AS25" s="6">
        <f t="shared" si="0"/>
        <v>0</v>
      </c>
      <c r="AT25" s="6">
        <f t="shared" si="1"/>
        <v>0</v>
      </c>
      <c r="AU25" s="6">
        <f t="shared" si="2"/>
        <v>0</v>
      </c>
      <c r="AV25" s="6">
        <f t="shared" si="3"/>
        <v>0</v>
      </c>
      <c r="AW25" s="53">
        <f t="shared" si="4"/>
        <v>578</v>
      </c>
      <c r="AX25" s="6">
        <f t="shared" si="5"/>
        <v>578</v>
      </c>
      <c r="AY25" s="6">
        <f t="shared" si="6"/>
        <v>4</v>
      </c>
      <c r="AZ25" s="8">
        <f t="shared" si="7"/>
        <v>144.5</v>
      </c>
    </row>
    <row r="26" spans="1:52" ht="12.75">
      <c r="A26" s="6">
        <v>23</v>
      </c>
      <c r="B26" s="7">
        <v>158</v>
      </c>
      <c r="C26" s="7" t="s">
        <v>67</v>
      </c>
      <c r="D26" s="7" t="s">
        <v>41</v>
      </c>
      <c r="E26" s="7">
        <v>154</v>
      </c>
      <c r="F26" s="7">
        <v>147</v>
      </c>
      <c r="G26" s="7">
        <v>200</v>
      </c>
      <c r="H26" s="7">
        <v>172</v>
      </c>
      <c r="I26" s="7">
        <v>191</v>
      </c>
      <c r="J26" s="7">
        <v>164</v>
      </c>
      <c r="K26" s="7">
        <v>137</v>
      </c>
      <c r="L26" s="7">
        <v>149</v>
      </c>
      <c r="M26" s="7">
        <v>168</v>
      </c>
      <c r="N26" s="7">
        <v>181</v>
      </c>
      <c r="O26" s="7">
        <v>165</v>
      </c>
      <c r="P26" s="7">
        <v>161</v>
      </c>
      <c r="Q26" s="7">
        <v>174</v>
      </c>
      <c r="R26" s="7">
        <v>157</v>
      </c>
      <c r="S26" s="7">
        <v>151</v>
      </c>
      <c r="T26" s="7">
        <v>153</v>
      </c>
      <c r="U26" s="7">
        <v>144</v>
      </c>
      <c r="V26" s="7">
        <v>146</v>
      </c>
      <c r="W26" s="7">
        <v>193</v>
      </c>
      <c r="X26" s="45">
        <v>158</v>
      </c>
      <c r="Y26" s="45">
        <v>183</v>
      </c>
      <c r="Z26" s="7">
        <v>156</v>
      </c>
      <c r="AA26" s="45">
        <v>165</v>
      </c>
      <c r="AB26" s="7">
        <v>162</v>
      </c>
      <c r="AC26" s="7"/>
      <c r="AD26" s="7"/>
      <c r="AE26" s="7"/>
      <c r="AF26" s="7"/>
      <c r="AG26" s="7"/>
      <c r="AH26" s="7"/>
      <c r="AI26" s="45"/>
      <c r="AJ26" s="45"/>
      <c r="AK26" s="45">
        <v>182</v>
      </c>
      <c r="AL26" s="45">
        <v>188</v>
      </c>
      <c r="AM26" s="45">
        <v>195</v>
      </c>
      <c r="AN26" s="45">
        <v>146</v>
      </c>
      <c r="AO26" s="45">
        <v>187</v>
      </c>
      <c r="AP26" s="45">
        <v>159</v>
      </c>
      <c r="AQ26" s="45">
        <v>156</v>
      </c>
      <c r="AR26" s="45">
        <v>222</v>
      </c>
      <c r="AS26" s="6">
        <f t="shared" si="0"/>
        <v>1314</v>
      </c>
      <c r="AT26" s="6">
        <f t="shared" si="1"/>
        <v>1310</v>
      </c>
      <c r="AU26" s="6">
        <f t="shared" si="2"/>
        <v>1307</v>
      </c>
      <c r="AV26" s="6">
        <f t="shared" si="3"/>
        <v>0</v>
      </c>
      <c r="AW26" s="53">
        <f t="shared" si="4"/>
        <v>1435</v>
      </c>
      <c r="AX26" s="6">
        <f t="shared" si="5"/>
        <v>5366</v>
      </c>
      <c r="AY26" s="6">
        <f t="shared" si="6"/>
        <v>32</v>
      </c>
      <c r="AZ26" s="8">
        <f t="shared" si="7"/>
        <v>167.6875</v>
      </c>
    </row>
    <row r="27" spans="1:52" ht="12.75">
      <c r="A27" s="6">
        <v>24</v>
      </c>
      <c r="B27" s="7">
        <v>239</v>
      </c>
      <c r="C27" s="7" t="s">
        <v>76</v>
      </c>
      <c r="D27" s="7" t="s">
        <v>41</v>
      </c>
      <c r="E27" s="7"/>
      <c r="F27" s="7"/>
      <c r="G27" s="7"/>
      <c r="H27" s="7"/>
      <c r="I27" s="7"/>
      <c r="J27" s="7"/>
      <c r="K27" s="7"/>
      <c r="L27" s="7"/>
      <c r="M27" s="7">
        <v>177</v>
      </c>
      <c r="N27" s="7">
        <v>206</v>
      </c>
      <c r="O27" s="10">
        <v>185</v>
      </c>
      <c r="P27" s="10">
        <v>181</v>
      </c>
      <c r="Q27" s="10">
        <v>175</v>
      </c>
      <c r="R27" s="10">
        <v>154</v>
      </c>
      <c r="S27" s="10">
        <v>157</v>
      </c>
      <c r="T27" s="10">
        <v>170</v>
      </c>
      <c r="U27" s="10"/>
      <c r="V27" s="10"/>
      <c r="W27" s="10"/>
      <c r="X27" s="45"/>
      <c r="Y27" s="45"/>
      <c r="Z27" s="10"/>
      <c r="AA27" s="10"/>
      <c r="AB27" s="10"/>
      <c r="AC27" s="10">
        <v>199</v>
      </c>
      <c r="AD27" s="10">
        <v>188</v>
      </c>
      <c r="AE27" s="10">
        <v>150</v>
      </c>
      <c r="AF27" s="10">
        <v>128</v>
      </c>
      <c r="AG27" s="10">
        <v>151</v>
      </c>
      <c r="AH27" s="10">
        <v>152</v>
      </c>
      <c r="AI27" s="45">
        <v>232</v>
      </c>
      <c r="AJ27" s="45">
        <v>189</v>
      </c>
      <c r="AK27" s="45">
        <v>130</v>
      </c>
      <c r="AL27" s="45">
        <v>181</v>
      </c>
      <c r="AM27" s="45">
        <v>148</v>
      </c>
      <c r="AN27" s="45">
        <v>152</v>
      </c>
      <c r="AO27" s="45">
        <v>185</v>
      </c>
      <c r="AP27" s="45">
        <v>136</v>
      </c>
      <c r="AQ27" s="45">
        <v>189</v>
      </c>
      <c r="AR27" s="45">
        <v>176</v>
      </c>
      <c r="AS27" s="6">
        <f t="shared" si="0"/>
        <v>0</v>
      </c>
      <c r="AT27" s="6">
        <f t="shared" si="1"/>
        <v>1405</v>
      </c>
      <c r="AU27" s="6">
        <f t="shared" si="2"/>
        <v>0</v>
      </c>
      <c r="AV27" s="6">
        <f t="shared" si="3"/>
        <v>1389</v>
      </c>
      <c r="AW27" s="53">
        <f t="shared" si="4"/>
        <v>1297</v>
      </c>
      <c r="AX27" s="6">
        <f t="shared" si="5"/>
        <v>4091</v>
      </c>
      <c r="AY27" s="6">
        <f t="shared" si="6"/>
        <v>24</v>
      </c>
      <c r="AZ27" s="8">
        <f t="shared" si="7"/>
        <v>170.45833333333334</v>
      </c>
    </row>
    <row r="28" spans="1:52" ht="12.75">
      <c r="A28" s="6">
        <v>25</v>
      </c>
      <c r="B28" s="7">
        <v>386</v>
      </c>
      <c r="C28" s="7" t="s">
        <v>66</v>
      </c>
      <c r="D28" s="7" t="s">
        <v>41</v>
      </c>
      <c r="E28" s="7">
        <v>180</v>
      </c>
      <c r="F28" s="7">
        <v>145</v>
      </c>
      <c r="G28" s="7">
        <v>134</v>
      </c>
      <c r="H28" s="7">
        <v>190</v>
      </c>
      <c r="I28" s="7">
        <v>186</v>
      </c>
      <c r="J28" s="7">
        <v>159</v>
      </c>
      <c r="K28" s="7">
        <v>186</v>
      </c>
      <c r="L28" s="7">
        <v>152</v>
      </c>
      <c r="M28" s="7"/>
      <c r="N28" s="7"/>
      <c r="O28" s="10"/>
      <c r="P28" s="10"/>
      <c r="Q28" s="10"/>
      <c r="R28" s="10"/>
      <c r="S28" s="10"/>
      <c r="T28" s="10"/>
      <c r="U28" s="10">
        <v>186</v>
      </c>
      <c r="V28" s="10">
        <v>146</v>
      </c>
      <c r="W28" s="10">
        <v>156</v>
      </c>
      <c r="X28" s="45">
        <v>162</v>
      </c>
      <c r="Y28" s="45">
        <v>166</v>
      </c>
      <c r="Z28" s="10">
        <v>138</v>
      </c>
      <c r="AA28" s="45">
        <v>170</v>
      </c>
      <c r="AB28" s="10">
        <v>205</v>
      </c>
      <c r="AC28" s="10">
        <v>164</v>
      </c>
      <c r="AD28" s="10">
        <v>155</v>
      </c>
      <c r="AE28" s="10">
        <v>234</v>
      </c>
      <c r="AF28" s="10">
        <v>199</v>
      </c>
      <c r="AG28" s="10">
        <v>161</v>
      </c>
      <c r="AH28" s="10">
        <v>200</v>
      </c>
      <c r="AI28" s="45">
        <v>179</v>
      </c>
      <c r="AJ28" s="45">
        <v>188</v>
      </c>
      <c r="AK28" s="45"/>
      <c r="AL28" s="45"/>
      <c r="AM28" s="45"/>
      <c r="AN28" s="45"/>
      <c r="AO28" s="45"/>
      <c r="AP28" s="45"/>
      <c r="AQ28" s="45"/>
      <c r="AR28" s="45"/>
      <c r="AS28" s="6">
        <f t="shared" si="0"/>
        <v>1332</v>
      </c>
      <c r="AT28" s="6">
        <f t="shared" si="1"/>
        <v>0</v>
      </c>
      <c r="AU28" s="6">
        <f t="shared" si="2"/>
        <v>1329</v>
      </c>
      <c r="AV28" s="6">
        <f t="shared" si="3"/>
        <v>1480</v>
      </c>
      <c r="AW28" s="53">
        <f t="shared" si="4"/>
        <v>0</v>
      </c>
      <c r="AX28" s="6">
        <f t="shared" si="5"/>
        <v>4141</v>
      </c>
      <c r="AY28" s="6">
        <f t="shared" si="6"/>
        <v>24</v>
      </c>
      <c r="AZ28" s="8">
        <f t="shared" si="7"/>
        <v>172.54166666666666</v>
      </c>
    </row>
    <row r="29" spans="1:52" ht="12.75">
      <c r="A29" s="6">
        <v>26</v>
      </c>
      <c r="B29" s="7">
        <v>745</v>
      </c>
      <c r="C29" s="7" t="s">
        <v>65</v>
      </c>
      <c r="D29" s="7" t="s">
        <v>41</v>
      </c>
      <c r="E29" s="7">
        <v>167</v>
      </c>
      <c r="F29" s="7">
        <v>138</v>
      </c>
      <c r="G29" s="7">
        <v>171</v>
      </c>
      <c r="H29" s="7">
        <v>150</v>
      </c>
      <c r="I29" s="7">
        <v>145</v>
      </c>
      <c r="J29" s="7">
        <v>180</v>
      </c>
      <c r="K29" s="7">
        <v>184</v>
      </c>
      <c r="L29" s="7">
        <v>141</v>
      </c>
      <c r="M29" s="7">
        <v>188</v>
      </c>
      <c r="N29" s="7">
        <v>149</v>
      </c>
      <c r="O29" s="7">
        <v>199</v>
      </c>
      <c r="P29" s="7">
        <v>174</v>
      </c>
      <c r="Q29" s="7">
        <v>190</v>
      </c>
      <c r="R29" s="7">
        <v>166</v>
      </c>
      <c r="S29" s="7">
        <v>136</v>
      </c>
      <c r="T29" s="7">
        <v>159</v>
      </c>
      <c r="U29" s="7">
        <v>145</v>
      </c>
      <c r="V29" s="7">
        <v>148</v>
      </c>
      <c r="W29" s="7">
        <v>186</v>
      </c>
      <c r="X29" s="45">
        <v>195</v>
      </c>
      <c r="Y29" s="45">
        <v>199</v>
      </c>
      <c r="Z29" s="7">
        <v>170</v>
      </c>
      <c r="AA29" s="45">
        <v>207</v>
      </c>
      <c r="AB29" s="7">
        <v>157</v>
      </c>
      <c r="AC29" s="7">
        <v>146</v>
      </c>
      <c r="AD29" s="7">
        <v>157</v>
      </c>
      <c r="AE29" s="7">
        <v>133</v>
      </c>
      <c r="AF29" s="7">
        <v>165</v>
      </c>
      <c r="AG29" s="7">
        <v>147</v>
      </c>
      <c r="AH29" s="7">
        <v>206</v>
      </c>
      <c r="AI29" s="45">
        <v>169</v>
      </c>
      <c r="AJ29" s="45">
        <v>127</v>
      </c>
      <c r="AK29" s="45">
        <v>199</v>
      </c>
      <c r="AL29" s="45">
        <v>194</v>
      </c>
      <c r="AM29" s="45">
        <v>150</v>
      </c>
      <c r="AN29" s="45">
        <v>153</v>
      </c>
      <c r="AO29" s="45">
        <v>153</v>
      </c>
      <c r="AP29" s="45">
        <v>187</v>
      </c>
      <c r="AQ29" s="45">
        <v>175</v>
      </c>
      <c r="AR29" s="45">
        <v>152</v>
      </c>
      <c r="AS29" s="6">
        <f t="shared" si="0"/>
        <v>1276</v>
      </c>
      <c r="AT29" s="6">
        <f t="shared" si="1"/>
        <v>1361</v>
      </c>
      <c r="AU29" s="6">
        <f t="shared" si="2"/>
        <v>1407</v>
      </c>
      <c r="AV29" s="6">
        <f t="shared" si="3"/>
        <v>1250</v>
      </c>
      <c r="AW29" s="53">
        <f t="shared" si="4"/>
        <v>1363</v>
      </c>
      <c r="AX29" s="6">
        <f t="shared" si="5"/>
        <v>6657</v>
      </c>
      <c r="AY29" s="6">
        <f t="shared" si="6"/>
        <v>40</v>
      </c>
      <c r="AZ29" s="8">
        <f t="shared" si="7"/>
        <v>166.425</v>
      </c>
    </row>
    <row r="30" spans="1:52" ht="12.75">
      <c r="A30" s="6">
        <v>27</v>
      </c>
      <c r="B30" s="7">
        <v>1495</v>
      </c>
      <c r="C30" s="7" t="s">
        <v>72</v>
      </c>
      <c r="D30" s="7" t="s">
        <v>41</v>
      </c>
      <c r="E30" s="7">
        <v>204</v>
      </c>
      <c r="F30" s="7">
        <v>182</v>
      </c>
      <c r="G30" s="7">
        <v>193</v>
      </c>
      <c r="H30" s="7">
        <v>148</v>
      </c>
      <c r="I30" s="7">
        <v>168</v>
      </c>
      <c r="J30" s="7">
        <v>180</v>
      </c>
      <c r="K30" s="7">
        <v>234</v>
      </c>
      <c r="L30" s="7">
        <v>170</v>
      </c>
      <c r="M30" s="7">
        <v>189</v>
      </c>
      <c r="N30" s="7">
        <v>168</v>
      </c>
      <c r="O30" s="7">
        <v>198</v>
      </c>
      <c r="P30" s="7">
        <v>168</v>
      </c>
      <c r="Q30" s="7">
        <v>152</v>
      </c>
      <c r="R30" s="7">
        <v>138</v>
      </c>
      <c r="S30" s="7">
        <v>205</v>
      </c>
      <c r="T30" s="7">
        <v>184</v>
      </c>
      <c r="U30" s="7">
        <v>188</v>
      </c>
      <c r="V30" s="7">
        <v>276</v>
      </c>
      <c r="W30" s="7">
        <v>183</v>
      </c>
      <c r="X30" s="45">
        <v>244</v>
      </c>
      <c r="Y30" s="45">
        <v>190</v>
      </c>
      <c r="Z30" s="7">
        <v>194</v>
      </c>
      <c r="AA30" s="7">
        <v>170</v>
      </c>
      <c r="AB30" s="7">
        <v>176</v>
      </c>
      <c r="AC30" s="7"/>
      <c r="AD30" s="7"/>
      <c r="AE30" s="7"/>
      <c r="AF30" s="7"/>
      <c r="AG30" s="7"/>
      <c r="AH30" s="7"/>
      <c r="AI30" s="45"/>
      <c r="AJ30" s="45"/>
      <c r="AK30" s="45">
        <v>180</v>
      </c>
      <c r="AL30" s="45">
        <v>181</v>
      </c>
      <c r="AM30" s="45">
        <v>146</v>
      </c>
      <c r="AN30" s="45">
        <v>192</v>
      </c>
      <c r="AO30" s="45">
        <v>257</v>
      </c>
      <c r="AP30" s="45">
        <v>190</v>
      </c>
      <c r="AQ30" s="45">
        <v>193</v>
      </c>
      <c r="AR30" s="45">
        <v>181</v>
      </c>
      <c r="AS30" s="6">
        <f t="shared" si="0"/>
        <v>1479</v>
      </c>
      <c r="AT30" s="6">
        <f t="shared" si="1"/>
        <v>1402</v>
      </c>
      <c r="AU30" s="6">
        <f t="shared" si="2"/>
        <v>1621</v>
      </c>
      <c r="AV30" s="6">
        <f t="shared" si="3"/>
        <v>0</v>
      </c>
      <c r="AW30" s="53">
        <f t="shared" si="4"/>
        <v>1520</v>
      </c>
      <c r="AX30" s="6">
        <f t="shared" si="5"/>
        <v>6022</v>
      </c>
      <c r="AY30" s="6">
        <f t="shared" si="6"/>
        <v>32</v>
      </c>
      <c r="AZ30" s="8">
        <f t="shared" si="7"/>
        <v>188.1875</v>
      </c>
    </row>
    <row r="31" spans="1:52" ht="12.75">
      <c r="A31" s="6">
        <v>28</v>
      </c>
      <c r="B31" s="7">
        <v>1623</v>
      </c>
      <c r="C31" s="7" t="s">
        <v>83</v>
      </c>
      <c r="D31" s="7" t="s">
        <v>41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45"/>
      <c r="Y31" s="45"/>
      <c r="Z31" s="7"/>
      <c r="AA31" s="45"/>
      <c r="AB31" s="7"/>
      <c r="AC31" s="7">
        <v>202</v>
      </c>
      <c r="AD31" s="7">
        <v>124</v>
      </c>
      <c r="AE31" s="7">
        <v>138</v>
      </c>
      <c r="AF31" s="7">
        <v>174</v>
      </c>
      <c r="AG31" s="7">
        <v>159</v>
      </c>
      <c r="AH31" s="7">
        <v>220</v>
      </c>
      <c r="AI31" s="45">
        <v>162</v>
      </c>
      <c r="AJ31" s="45">
        <v>137</v>
      </c>
      <c r="AK31" s="45"/>
      <c r="AL31" s="45"/>
      <c r="AM31" s="45"/>
      <c r="AN31" s="45"/>
      <c r="AO31" s="45"/>
      <c r="AP31" s="45"/>
      <c r="AQ31" s="45"/>
      <c r="AR31" s="45"/>
      <c r="AS31" s="6">
        <f t="shared" si="0"/>
        <v>0</v>
      </c>
      <c r="AT31" s="6">
        <f t="shared" si="1"/>
        <v>0</v>
      </c>
      <c r="AU31" s="6">
        <f t="shared" si="2"/>
        <v>0</v>
      </c>
      <c r="AV31" s="6">
        <f t="shared" si="3"/>
        <v>1316</v>
      </c>
      <c r="AW31" s="53">
        <f t="shared" si="4"/>
        <v>0</v>
      </c>
      <c r="AX31" s="6">
        <f t="shared" si="5"/>
        <v>1316</v>
      </c>
      <c r="AY31" s="6">
        <f t="shared" si="6"/>
        <v>8</v>
      </c>
      <c r="AZ31" s="8">
        <f t="shared" si="7"/>
        <v>164.5</v>
      </c>
    </row>
    <row r="32" spans="1:52" ht="12.75">
      <c r="A32" s="6">
        <v>29</v>
      </c>
      <c r="B32" s="7">
        <v>1343</v>
      </c>
      <c r="C32" s="7" t="s">
        <v>47</v>
      </c>
      <c r="D32" s="7" t="s">
        <v>37</v>
      </c>
      <c r="E32" s="7">
        <v>190</v>
      </c>
      <c r="F32" s="7">
        <v>182</v>
      </c>
      <c r="G32" s="7">
        <v>124</v>
      </c>
      <c r="H32" s="7">
        <v>156</v>
      </c>
      <c r="I32" s="7">
        <v>153</v>
      </c>
      <c r="J32" s="7">
        <v>158</v>
      </c>
      <c r="K32" s="7">
        <v>167</v>
      </c>
      <c r="L32" s="7">
        <v>146</v>
      </c>
      <c r="M32" s="7"/>
      <c r="N32" s="7"/>
      <c r="O32" s="7"/>
      <c r="P32" s="7"/>
      <c r="Q32" s="7"/>
      <c r="R32" s="7"/>
      <c r="S32" s="7"/>
      <c r="T32" s="7"/>
      <c r="U32" s="7">
        <v>164</v>
      </c>
      <c r="V32" s="7">
        <v>150</v>
      </c>
      <c r="W32" s="7">
        <v>172</v>
      </c>
      <c r="X32" s="45">
        <v>202</v>
      </c>
      <c r="Y32" s="45">
        <v>184</v>
      </c>
      <c r="Z32" s="7">
        <v>158</v>
      </c>
      <c r="AA32" s="7">
        <v>189</v>
      </c>
      <c r="AB32" s="7">
        <v>195</v>
      </c>
      <c r="AC32" s="7">
        <v>215</v>
      </c>
      <c r="AD32" s="7">
        <v>197</v>
      </c>
      <c r="AE32" s="7">
        <v>203</v>
      </c>
      <c r="AF32" s="7">
        <v>134</v>
      </c>
      <c r="AG32" s="7">
        <v>179</v>
      </c>
      <c r="AH32" s="7">
        <v>176</v>
      </c>
      <c r="AI32" s="7">
        <v>115</v>
      </c>
      <c r="AJ32" s="7">
        <v>190</v>
      </c>
      <c r="AK32" s="109">
        <v>150</v>
      </c>
      <c r="AL32" s="45">
        <v>171</v>
      </c>
      <c r="AM32" s="45">
        <v>135</v>
      </c>
      <c r="AN32" s="109">
        <v>165</v>
      </c>
      <c r="AO32" s="45">
        <v>189</v>
      </c>
      <c r="AP32" s="45">
        <v>145</v>
      </c>
      <c r="AQ32" s="45">
        <v>207</v>
      </c>
      <c r="AR32" s="45">
        <v>156</v>
      </c>
      <c r="AS32" s="6">
        <f t="shared" si="0"/>
        <v>1276</v>
      </c>
      <c r="AT32" s="6">
        <f t="shared" si="1"/>
        <v>0</v>
      </c>
      <c r="AU32" s="6">
        <f t="shared" si="2"/>
        <v>1414</v>
      </c>
      <c r="AV32" s="6">
        <f t="shared" si="3"/>
        <v>1409</v>
      </c>
      <c r="AW32" s="53">
        <f t="shared" si="4"/>
        <v>1318</v>
      </c>
      <c r="AX32" s="6">
        <f t="shared" si="5"/>
        <v>5417</v>
      </c>
      <c r="AY32" s="6">
        <f t="shared" si="6"/>
        <v>32</v>
      </c>
      <c r="AZ32" s="8">
        <f t="shared" si="7"/>
        <v>169.28125</v>
      </c>
    </row>
    <row r="33" spans="1:52" ht="12.75">
      <c r="A33" s="6">
        <v>30</v>
      </c>
      <c r="B33" s="7">
        <v>1346</v>
      </c>
      <c r="C33" s="7" t="s">
        <v>73</v>
      </c>
      <c r="D33" s="7" t="s">
        <v>37</v>
      </c>
      <c r="E33" s="7"/>
      <c r="F33" s="7"/>
      <c r="G33" s="7"/>
      <c r="H33" s="7"/>
      <c r="I33" s="7"/>
      <c r="J33" s="7"/>
      <c r="K33" s="7"/>
      <c r="L33" s="7"/>
      <c r="M33" s="7">
        <v>187</v>
      </c>
      <c r="N33" s="7">
        <v>225</v>
      </c>
      <c r="O33" s="7">
        <v>194</v>
      </c>
      <c r="P33" s="7">
        <v>167</v>
      </c>
      <c r="Q33" s="7">
        <v>200</v>
      </c>
      <c r="R33" s="7">
        <v>258</v>
      </c>
      <c r="S33" s="7">
        <v>231</v>
      </c>
      <c r="T33" s="7">
        <v>171</v>
      </c>
      <c r="U33" s="7">
        <v>155</v>
      </c>
      <c r="V33" s="7">
        <v>182</v>
      </c>
      <c r="W33" s="7">
        <v>180</v>
      </c>
      <c r="X33" s="45">
        <v>185</v>
      </c>
      <c r="Y33" s="45">
        <v>192</v>
      </c>
      <c r="Z33" s="7">
        <v>170</v>
      </c>
      <c r="AA33" s="7">
        <v>169</v>
      </c>
      <c r="AB33" s="45">
        <v>203</v>
      </c>
      <c r="AC33" s="7"/>
      <c r="AD33" s="7"/>
      <c r="AE33" s="7"/>
      <c r="AF33" s="7"/>
      <c r="AG33" s="7"/>
      <c r="AH33" s="7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6">
        <f t="shared" si="0"/>
        <v>0</v>
      </c>
      <c r="AT33" s="6">
        <f t="shared" si="1"/>
        <v>1633</v>
      </c>
      <c r="AU33" s="6">
        <f t="shared" si="2"/>
        <v>1436</v>
      </c>
      <c r="AV33" s="6">
        <f t="shared" si="3"/>
        <v>0</v>
      </c>
      <c r="AW33" s="53">
        <f t="shared" si="4"/>
        <v>0</v>
      </c>
      <c r="AX33" s="6">
        <f t="shared" si="5"/>
        <v>3069</v>
      </c>
      <c r="AY33" s="6">
        <f t="shared" si="6"/>
        <v>16</v>
      </c>
      <c r="AZ33" s="8">
        <f t="shared" si="7"/>
        <v>191.8125</v>
      </c>
    </row>
    <row r="34" spans="1:52" ht="12.75">
      <c r="A34" s="6">
        <v>31</v>
      </c>
      <c r="B34" s="7">
        <v>1353</v>
      </c>
      <c r="C34" s="7" t="s">
        <v>46</v>
      </c>
      <c r="D34" s="7" t="s">
        <v>37</v>
      </c>
      <c r="E34" s="7">
        <v>178</v>
      </c>
      <c r="F34" s="7">
        <v>168</v>
      </c>
      <c r="G34" s="7">
        <v>178</v>
      </c>
      <c r="H34" s="7">
        <v>149</v>
      </c>
      <c r="I34" s="7">
        <v>159</v>
      </c>
      <c r="J34" s="7">
        <v>184</v>
      </c>
      <c r="K34" s="7">
        <v>126</v>
      </c>
      <c r="L34" s="7">
        <v>184</v>
      </c>
      <c r="M34" s="7">
        <v>209</v>
      </c>
      <c r="N34" s="7">
        <v>180</v>
      </c>
      <c r="O34" s="7">
        <v>164</v>
      </c>
      <c r="P34" s="7">
        <v>162</v>
      </c>
      <c r="Q34" s="7">
        <v>192</v>
      </c>
      <c r="R34" s="7">
        <v>169</v>
      </c>
      <c r="S34" s="7">
        <v>182</v>
      </c>
      <c r="T34" s="7">
        <v>179</v>
      </c>
      <c r="U34" s="7"/>
      <c r="V34" s="7"/>
      <c r="W34" s="7"/>
      <c r="X34" s="45"/>
      <c r="Y34" s="45"/>
      <c r="Z34" s="7"/>
      <c r="AA34" s="7"/>
      <c r="AB34" s="7"/>
      <c r="AC34" s="7">
        <v>190</v>
      </c>
      <c r="AD34" s="7">
        <v>161</v>
      </c>
      <c r="AE34" s="7">
        <v>188</v>
      </c>
      <c r="AF34" s="7">
        <v>156</v>
      </c>
      <c r="AG34" s="7">
        <v>178</v>
      </c>
      <c r="AH34" s="7">
        <v>190</v>
      </c>
      <c r="AI34" s="45">
        <v>151</v>
      </c>
      <c r="AJ34" s="45">
        <v>190</v>
      </c>
      <c r="AK34" s="45"/>
      <c r="AL34" s="45"/>
      <c r="AM34" s="45"/>
      <c r="AN34" s="45"/>
      <c r="AO34" s="45"/>
      <c r="AP34" s="45"/>
      <c r="AQ34" s="45"/>
      <c r="AR34" s="45"/>
      <c r="AS34" s="6">
        <f t="shared" si="0"/>
        <v>1326</v>
      </c>
      <c r="AT34" s="6">
        <f t="shared" si="1"/>
        <v>1437</v>
      </c>
      <c r="AU34" s="6">
        <f t="shared" si="2"/>
        <v>0</v>
      </c>
      <c r="AV34" s="6">
        <f t="shared" si="3"/>
        <v>1404</v>
      </c>
      <c r="AW34" s="53">
        <f t="shared" si="4"/>
        <v>0</v>
      </c>
      <c r="AX34" s="6">
        <f t="shared" si="5"/>
        <v>4167</v>
      </c>
      <c r="AY34" s="6">
        <f t="shared" si="6"/>
        <v>24</v>
      </c>
      <c r="AZ34" s="8">
        <f t="shared" si="7"/>
        <v>173.625</v>
      </c>
    </row>
    <row r="35" spans="1:52" ht="12.75">
      <c r="A35" s="6">
        <v>32</v>
      </c>
      <c r="B35" s="7">
        <v>1362</v>
      </c>
      <c r="C35" s="7" t="s">
        <v>75</v>
      </c>
      <c r="D35" s="7" t="s">
        <v>37</v>
      </c>
      <c r="E35" s="7"/>
      <c r="F35" s="7"/>
      <c r="G35" s="7"/>
      <c r="H35" s="7"/>
      <c r="I35" s="7"/>
      <c r="J35" s="7"/>
      <c r="K35" s="7"/>
      <c r="L35" s="7"/>
      <c r="M35" s="7">
        <v>172</v>
      </c>
      <c r="N35" s="7">
        <v>182</v>
      </c>
      <c r="O35" s="7">
        <v>179</v>
      </c>
      <c r="P35" s="7">
        <v>191</v>
      </c>
      <c r="Q35" s="7">
        <v>132</v>
      </c>
      <c r="R35" s="7">
        <v>187</v>
      </c>
      <c r="S35" s="7">
        <v>203</v>
      </c>
      <c r="T35" s="7">
        <v>140</v>
      </c>
      <c r="U35" s="7"/>
      <c r="V35" s="7"/>
      <c r="W35" s="7"/>
      <c r="X35" s="45"/>
      <c r="Y35" s="45"/>
      <c r="Z35" s="7"/>
      <c r="AA35" s="7"/>
      <c r="AB35" s="7"/>
      <c r="AC35" s="7">
        <v>168</v>
      </c>
      <c r="AD35" s="7">
        <v>131</v>
      </c>
      <c r="AE35" s="7">
        <v>146</v>
      </c>
      <c r="AF35" s="7">
        <v>134</v>
      </c>
      <c r="AG35" s="7">
        <v>144</v>
      </c>
      <c r="AH35" s="7">
        <v>150</v>
      </c>
      <c r="AI35" s="45">
        <v>136</v>
      </c>
      <c r="AJ35" s="45">
        <v>138</v>
      </c>
      <c r="AK35" s="45">
        <v>152</v>
      </c>
      <c r="AL35" s="45">
        <v>160</v>
      </c>
      <c r="AM35" s="45">
        <v>158</v>
      </c>
      <c r="AN35" s="45">
        <v>138</v>
      </c>
      <c r="AO35" s="45">
        <v>170</v>
      </c>
      <c r="AP35" s="45">
        <v>174</v>
      </c>
      <c r="AQ35" s="45">
        <v>153</v>
      </c>
      <c r="AR35" s="45">
        <v>181</v>
      </c>
      <c r="AS35" s="6">
        <f t="shared" si="0"/>
        <v>0</v>
      </c>
      <c r="AT35" s="6">
        <f t="shared" si="1"/>
        <v>1386</v>
      </c>
      <c r="AU35" s="6">
        <f t="shared" si="2"/>
        <v>0</v>
      </c>
      <c r="AV35" s="6">
        <f t="shared" si="3"/>
        <v>1147</v>
      </c>
      <c r="AW35" s="53">
        <f t="shared" si="4"/>
        <v>1286</v>
      </c>
      <c r="AX35" s="6">
        <f t="shared" si="5"/>
        <v>3819</v>
      </c>
      <c r="AY35" s="6">
        <f t="shared" si="6"/>
        <v>24</v>
      </c>
      <c r="AZ35" s="8">
        <f t="shared" si="7"/>
        <v>159.125</v>
      </c>
    </row>
    <row r="36" spans="1:52" ht="12.75">
      <c r="A36" s="6">
        <v>33</v>
      </c>
      <c r="B36" s="7">
        <v>1409</v>
      </c>
      <c r="C36" s="7" t="s">
        <v>74</v>
      </c>
      <c r="D36" s="7" t="s">
        <v>37</v>
      </c>
      <c r="E36" s="7"/>
      <c r="F36" s="7"/>
      <c r="G36" s="7"/>
      <c r="H36" s="7"/>
      <c r="I36" s="7"/>
      <c r="J36" s="7"/>
      <c r="K36" s="7"/>
      <c r="L36" s="7"/>
      <c r="M36" s="7">
        <v>148</v>
      </c>
      <c r="N36" s="7">
        <v>117</v>
      </c>
      <c r="O36" s="7">
        <v>211</v>
      </c>
      <c r="P36" s="7">
        <v>135</v>
      </c>
      <c r="Q36" s="7">
        <v>163</v>
      </c>
      <c r="R36" s="7">
        <v>155</v>
      </c>
      <c r="S36" s="7">
        <v>152</v>
      </c>
      <c r="T36" s="7">
        <v>183</v>
      </c>
      <c r="U36" s="7"/>
      <c r="V36" s="7"/>
      <c r="W36" s="7"/>
      <c r="X36" s="45"/>
      <c r="Y36" s="45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45"/>
      <c r="AL36" s="45"/>
      <c r="AM36" s="45"/>
      <c r="AN36" s="45"/>
      <c r="AO36" s="45"/>
      <c r="AP36" s="45"/>
      <c r="AQ36" s="45"/>
      <c r="AR36" s="45"/>
      <c r="AS36" s="6">
        <f t="shared" si="0"/>
        <v>0</v>
      </c>
      <c r="AT36" s="6">
        <f t="shared" si="1"/>
        <v>1264</v>
      </c>
      <c r="AU36" s="6">
        <f t="shared" si="2"/>
        <v>0</v>
      </c>
      <c r="AV36" s="6">
        <f t="shared" si="3"/>
        <v>0</v>
      </c>
      <c r="AW36" s="53">
        <f t="shared" si="4"/>
        <v>0</v>
      </c>
      <c r="AX36" s="6">
        <f t="shared" si="5"/>
        <v>1264</v>
      </c>
      <c r="AY36" s="6">
        <f t="shared" si="6"/>
        <v>8</v>
      </c>
      <c r="AZ36" s="8">
        <f t="shared" si="7"/>
        <v>158</v>
      </c>
    </row>
    <row r="37" spans="1:52" ht="12.75">
      <c r="A37" s="6">
        <v>34</v>
      </c>
      <c r="B37" s="7">
        <v>1460</v>
      </c>
      <c r="C37" s="7" t="s">
        <v>45</v>
      </c>
      <c r="D37" s="7" t="s">
        <v>37</v>
      </c>
      <c r="E37" s="7">
        <v>144</v>
      </c>
      <c r="F37" s="7">
        <v>165</v>
      </c>
      <c r="G37" s="7">
        <v>178</v>
      </c>
      <c r="H37" s="7">
        <v>137</v>
      </c>
      <c r="I37" s="7">
        <v>141</v>
      </c>
      <c r="J37" s="7">
        <v>172</v>
      </c>
      <c r="K37" s="7">
        <v>160</v>
      </c>
      <c r="L37" s="7">
        <v>147</v>
      </c>
      <c r="M37" s="7"/>
      <c r="N37" s="7"/>
      <c r="O37" s="7"/>
      <c r="P37" s="7"/>
      <c r="Q37" s="7"/>
      <c r="R37" s="7"/>
      <c r="S37" s="7"/>
      <c r="T37" s="7"/>
      <c r="U37" s="7">
        <v>201</v>
      </c>
      <c r="V37" s="7">
        <v>181</v>
      </c>
      <c r="W37" s="7">
        <v>186</v>
      </c>
      <c r="X37" s="45">
        <v>166</v>
      </c>
      <c r="Y37" s="45">
        <v>151</v>
      </c>
      <c r="Z37" s="7">
        <v>157</v>
      </c>
      <c r="AA37" s="7">
        <v>169</v>
      </c>
      <c r="AB37" s="7">
        <v>178</v>
      </c>
      <c r="AC37" s="7">
        <v>181</v>
      </c>
      <c r="AD37" s="7">
        <v>180</v>
      </c>
      <c r="AE37" s="7">
        <v>187</v>
      </c>
      <c r="AF37" s="7">
        <v>191</v>
      </c>
      <c r="AG37" s="7">
        <v>183</v>
      </c>
      <c r="AH37" s="7">
        <v>143</v>
      </c>
      <c r="AI37" s="45">
        <v>169</v>
      </c>
      <c r="AJ37" s="45">
        <v>202</v>
      </c>
      <c r="AK37" s="45">
        <v>235</v>
      </c>
      <c r="AL37" s="45">
        <v>178</v>
      </c>
      <c r="AM37" s="45">
        <v>195</v>
      </c>
      <c r="AN37" s="45">
        <v>190</v>
      </c>
      <c r="AO37" s="45">
        <v>168</v>
      </c>
      <c r="AP37" s="45">
        <v>169</v>
      </c>
      <c r="AQ37" s="45">
        <v>186</v>
      </c>
      <c r="AR37" s="45">
        <v>163</v>
      </c>
      <c r="AS37" s="6">
        <f t="shared" si="0"/>
        <v>1244</v>
      </c>
      <c r="AT37" s="6">
        <f t="shared" si="1"/>
        <v>0</v>
      </c>
      <c r="AU37" s="6">
        <f t="shared" si="2"/>
        <v>1389</v>
      </c>
      <c r="AV37" s="6">
        <f t="shared" si="3"/>
        <v>1436</v>
      </c>
      <c r="AW37" s="53">
        <f t="shared" si="4"/>
        <v>1484</v>
      </c>
      <c r="AX37" s="6">
        <f t="shared" si="5"/>
        <v>5553</v>
      </c>
      <c r="AY37" s="6">
        <f t="shared" si="6"/>
        <v>32</v>
      </c>
      <c r="AZ37" s="8">
        <f t="shared" si="7"/>
        <v>173.53125</v>
      </c>
    </row>
    <row r="38" spans="1:52" s="11" customFormat="1" ht="12.75">
      <c r="A38" s="6">
        <v>35</v>
      </c>
      <c r="B38" s="7">
        <v>2757</v>
      </c>
      <c r="C38" s="7" t="s">
        <v>44</v>
      </c>
      <c r="D38" s="7" t="s">
        <v>37</v>
      </c>
      <c r="E38" s="7">
        <v>182</v>
      </c>
      <c r="F38" s="7">
        <v>173</v>
      </c>
      <c r="G38" s="7">
        <v>145</v>
      </c>
      <c r="H38" s="7">
        <v>139</v>
      </c>
      <c r="I38" s="7">
        <v>173</v>
      </c>
      <c r="J38" s="7">
        <v>188</v>
      </c>
      <c r="K38" s="7">
        <v>148</v>
      </c>
      <c r="L38" s="7">
        <v>144</v>
      </c>
      <c r="M38" s="7"/>
      <c r="N38" s="7"/>
      <c r="O38" s="7"/>
      <c r="P38" s="7"/>
      <c r="Q38" s="7"/>
      <c r="R38" s="7"/>
      <c r="S38" s="7"/>
      <c r="T38" s="7"/>
      <c r="U38" s="7">
        <v>248</v>
      </c>
      <c r="V38" s="7">
        <v>191</v>
      </c>
      <c r="W38" s="7">
        <v>193</v>
      </c>
      <c r="X38" s="7">
        <v>224</v>
      </c>
      <c r="Y38" s="45">
        <v>173</v>
      </c>
      <c r="Z38" s="7">
        <v>169</v>
      </c>
      <c r="AA38" s="7">
        <v>153</v>
      </c>
      <c r="AB38" s="7">
        <v>164</v>
      </c>
      <c r="AC38" s="7"/>
      <c r="AD38" s="7"/>
      <c r="AE38" s="7"/>
      <c r="AF38" s="7"/>
      <c r="AG38" s="7"/>
      <c r="AH38" s="7"/>
      <c r="AI38" s="45"/>
      <c r="AJ38" s="45"/>
      <c r="AK38" s="45">
        <v>166</v>
      </c>
      <c r="AL38" s="45">
        <v>151</v>
      </c>
      <c r="AM38" s="45">
        <v>169</v>
      </c>
      <c r="AN38" s="45">
        <v>181</v>
      </c>
      <c r="AO38" s="45">
        <v>177</v>
      </c>
      <c r="AP38" s="45">
        <v>219</v>
      </c>
      <c r="AQ38" s="45">
        <v>202</v>
      </c>
      <c r="AR38" s="45">
        <v>188</v>
      </c>
      <c r="AS38" s="6">
        <f t="shared" si="0"/>
        <v>1292</v>
      </c>
      <c r="AT38" s="6">
        <f t="shared" si="1"/>
        <v>0</v>
      </c>
      <c r="AU38" s="6">
        <f t="shared" si="2"/>
        <v>1515</v>
      </c>
      <c r="AV38" s="6">
        <f t="shared" si="3"/>
        <v>0</v>
      </c>
      <c r="AW38" s="53">
        <f t="shared" si="4"/>
        <v>1453</v>
      </c>
      <c r="AX38" s="6">
        <f t="shared" si="5"/>
        <v>4260</v>
      </c>
      <c r="AY38" s="6">
        <f t="shared" si="6"/>
        <v>24</v>
      </c>
      <c r="AZ38" s="8">
        <f t="shared" si="7"/>
        <v>177.5</v>
      </c>
    </row>
    <row r="39" spans="1:52" s="11" customFormat="1" ht="12.75">
      <c r="A39" s="6">
        <v>36</v>
      </c>
      <c r="B39" s="7">
        <v>446</v>
      </c>
      <c r="C39" s="10" t="s">
        <v>71</v>
      </c>
      <c r="D39" s="7" t="s">
        <v>42</v>
      </c>
      <c r="E39" s="7">
        <v>222</v>
      </c>
      <c r="F39" s="7">
        <v>149</v>
      </c>
      <c r="G39" s="7">
        <v>201</v>
      </c>
      <c r="H39" s="7">
        <v>172</v>
      </c>
      <c r="I39" s="7">
        <v>155</v>
      </c>
      <c r="J39" s="7">
        <v>189</v>
      </c>
      <c r="K39" s="7">
        <v>192</v>
      </c>
      <c r="L39" s="7">
        <v>156</v>
      </c>
      <c r="M39" s="7">
        <v>163</v>
      </c>
      <c r="N39" s="7">
        <v>148</v>
      </c>
      <c r="O39" s="7">
        <v>215</v>
      </c>
      <c r="P39" s="7">
        <v>163</v>
      </c>
      <c r="Q39" s="7">
        <v>182</v>
      </c>
      <c r="R39" s="7">
        <v>154</v>
      </c>
      <c r="S39" s="7">
        <v>160</v>
      </c>
      <c r="T39" s="7">
        <v>148</v>
      </c>
      <c r="U39" s="7"/>
      <c r="V39" s="7"/>
      <c r="W39" s="7"/>
      <c r="X39" s="45"/>
      <c r="Y39" s="45"/>
      <c r="Z39" s="7"/>
      <c r="AA39" s="7"/>
      <c r="AB39" s="7"/>
      <c r="AC39" s="7"/>
      <c r="AD39" s="7"/>
      <c r="AE39" s="7"/>
      <c r="AF39" s="7"/>
      <c r="AG39" s="7"/>
      <c r="AH39" s="7"/>
      <c r="AI39" s="45"/>
      <c r="AJ39" s="51"/>
      <c r="AK39" s="45"/>
      <c r="AL39" s="45"/>
      <c r="AM39" s="45"/>
      <c r="AN39" s="51"/>
      <c r="AO39" s="45"/>
      <c r="AP39" s="45"/>
      <c r="AQ39" s="45"/>
      <c r="AR39" s="45"/>
      <c r="AS39" s="6">
        <f t="shared" si="0"/>
        <v>1436</v>
      </c>
      <c r="AT39" s="6">
        <f t="shared" si="1"/>
        <v>1333</v>
      </c>
      <c r="AU39" s="6">
        <f t="shared" si="2"/>
        <v>0</v>
      </c>
      <c r="AV39" s="6">
        <f t="shared" si="3"/>
        <v>0</v>
      </c>
      <c r="AW39" s="53">
        <f t="shared" si="4"/>
        <v>0</v>
      </c>
      <c r="AX39" s="6">
        <f t="shared" si="5"/>
        <v>2769</v>
      </c>
      <c r="AY39" s="6">
        <f t="shared" si="6"/>
        <v>16</v>
      </c>
      <c r="AZ39" s="8">
        <f t="shared" si="7"/>
        <v>173.0625</v>
      </c>
    </row>
    <row r="40" spans="1:52" s="11" customFormat="1" ht="12.75">
      <c r="A40" s="6">
        <v>37</v>
      </c>
      <c r="B40" s="7">
        <v>1397</v>
      </c>
      <c r="C40" s="7" t="s">
        <v>70</v>
      </c>
      <c r="D40" s="10" t="s">
        <v>42</v>
      </c>
      <c r="E40" s="10">
        <v>195</v>
      </c>
      <c r="F40" s="10">
        <v>188</v>
      </c>
      <c r="G40" s="10">
        <v>190</v>
      </c>
      <c r="H40" s="10">
        <v>187</v>
      </c>
      <c r="I40" s="10">
        <v>183</v>
      </c>
      <c r="J40" s="10">
        <v>112</v>
      </c>
      <c r="K40" s="10">
        <v>176</v>
      </c>
      <c r="L40" s="10">
        <v>225</v>
      </c>
      <c r="M40" s="10">
        <v>185</v>
      </c>
      <c r="N40" s="10">
        <v>155</v>
      </c>
      <c r="O40" s="7">
        <v>147</v>
      </c>
      <c r="P40" s="7">
        <v>170</v>
      </c>
      <c r="Q40" s="7">
        <v>195</v>
      </c>
      <c r="R40" s="7">
        <v>159</v>
      </c>
      <c r="S40" s="7">
        <v>191</v>
      </c>
      <c r="T40" s="7">
        <v>176</v>
      </c>
      <c r="U40" s="7">
        <v>174</v>
      </c>
      <c r="V40" s="7">
        <v>176</v>
      </c>
      <c r="W40" s="7">
        <v>235</v>
      </c>
      <c r="X40" s="45">
        <v>210</v>
      </c>
      <c r="Y40" s="45">
        <v>220</v>
      </c>
      <c r="Z40" s="7">
        <v>166</v>
      </c>
      <c r="AA40" s="7">
        <v>188</v>
      </c>
      <c r="AB40" s="7">
        <v>176</v>
      </c>
      <c r="AC40" s="7">
        <v>182</v>
      </c>
      <c r="AD40" s="7">
        <v>180</v>
      </c>
      <c r="AE40" s="7">
        <v>162</v>
      </c>
      <c r="AF40" s="7">
        <v>163</v>
      </c>
      <c r="AG40" s="7">
        <v>140</v>
      </c>
      <c r="AH40" s="7">
        <v>162</v>
      </c>
      <c r="AI40" s="45">
        <v>185</v>
      </c>
      <c r="AJ40" s="45">
        <v>147</v>
      </c>
      <c r="AK40" s="45"/>
      <c r="AL40" s="45"/>
      <c r="AM40" s="45"/>
      <c r="AN40" s="45"/>
      <c r="AO40" s="45"/>
      <c r="AP40" s="45"/>
      <c r="AQ40" s="45"/>
      <c r="AR40" s="45"/>
      <c r="AS40" s="6">
        <f t="shared" si="0"/>
        <v>1456</v>
      </c>
      <c r="AT40" s="6">
        <f t="shared" si="1"/>
        <v>1378</v>
      </c>
      <c r="AU40" s="6">
        <f t="shared" si="2"/>
        <v>1545</v>
      </c>
      <c r="AV40" s="6">
        <f t="shared" si="3"/>
        <v>1321</v>
      </c>
      <c r="AW40" s="53">
        <f t="shared" si="4"/>
        <v>0</v>
      </c>
      <c r="AX40" s="6">
        <f t="shared" si="5"/>
        <v>5700</v>
      </c>
      <c r="AY40" s="6">
        <f t="shared" si="6"/>
        <v>32</v>
      </c>
      <c r="AZ40" s="8">
        <f t="shared" si="7"/>
        <v>178.125</v>
      </c>
    </row>
    <row r="41" spans="1:52" s="11" customFormat="1" ht="12.75">
      <c r="A41" s="6">
        <v>38</v>
      </c>
      <c r="B41" s="7">
        <v>1905</v>
      </c>
      <c r="C41" s="7" t="s">
        <v>69</v>
      </c>
      <c r="D41" s="10" t="s">
        <v>42</v>
      </c>
      <c r="E41" s="10">
        <v>149</v>
      </c>
      <c r="F41" s="10">
        <v>188</v>
      </c>
      <c r="G41" s="10">
        <v>187</v>
      </c>
      <c r="H41" s="10">
        <v>152</v>
      </c>
      <c r="I41" s="10">
        <v>157</v>
      </c>
      <c r="J41" s="10">
        <v>213</v>
      </c>
      <c r="K41" s="10">
        <v>205</v>
      </c>
      <c r="L41" s="10">
        <v>221</v>
      </c>
      <c r="M41" s="10">
        <v>149</v>
      </c>
      <c r="N41" s="10">
        <v>166</v>
      </c>
      <c r="O41" s="7">
        <v>171</v>
      </c>
      <c r="P41" s="7">
        <v>209</v>
      </c>
      <c r="Q41" s="7">
        <v>170</v>
      </c>
      <c r="R41" s="7">
        <v>128</v>
      </c>
      <c r="S41" s="7">
        <v>179</v>
      </c>
      <c r="T41" s="7">
        <v>165</v>
      </c>
      <c r="U41" s="7">
        <v>219</v>
      </c>
      <c r="V41" s="7">
        <v>159</v>
      </c>
      <c r="W41" s="7">
        <v>129</v>
      </c>
      <c r="X41" s="45">
        <v>181</v>
      </c>
      <c r="Y41" s="45">
        <v>175</v>
      </c>
      <c r="Z41" s="7">
        <v>222</v>
      </c>
      <c r="AA41" s="7">
        <v>169</v>
      </c>
      <c r="AB41" s="7">
        <v>167</v>
      </c>
      <c r="AC41" s="7">
        <v>224</v>
      </c>
      <c r="AD41" s="7">
        <v>153</v>
      </c>
      <c r="AE41" s="7">
        <v>138</v>
      </c>
      <c r="AF41" s="7">
        <v>187</v>
      </c>
      <c r="AG41" s="7">
        <v>193</v>
      </c>
      <c r="AH41" s="7">
        <v>143</v>
      </c>
      <c r="AI41" s="45">
        <v>179</v>
      </c>
      <c r="AJ41" s="45">
        <v>142</v>
      </c>
      <c r="AK41" s="45">
        <v>134</v>
      </c>
      <c r="AL41" s="45">
        <v>190</v>
      </c>
      <c r="AM41" s="45">
        <v>163</v>
      </c>
      <c r="AN41" s="45">
        <v>157</v>
      </c>
      <c r="AO41" s="45">
        <v>215</v>
      </c>
      <c r="AP41" s="45">
        <v>162</v>
      </c>
      <c r="AQ41" s="45">
        <v>216</v>
      </c>
      <c r="AR41" s="45">
        <v>215</v>
      </c>
      <c r="AS41" s="6">
        <f t="shared" si="0"/>
        <v>1472</v>
      </c>
      <c r="AT41" s="6">
        <f t="shared" si="1"/>
        <v>1337</v>
      </c>
      <c r="AU41" s="6">
        <f t="shared" si="2"/>
        <v>1421</v>
      </c>
      <c r="AV41" s="6">
        <f t="shared" si="3"/>
        <v>1359</v>
      </c>
      <c r="AW41" s="53">
        <f t="shared" si="4"/>
        <v>1452</v>
      </c>
      <c r="AX41" s="6">
        <f t="shared" si="5"/>
        <v>7041</v>
      </c>
      <c r="AY41" s="6">
        <f t="shared" si="6"/>
        <v>40</v>
      </c>
      <c r="AZ41" s="8">
        <f t="shared" si="7"/>
        <v>176.025</v>
      </c>
    </row>
    <row r="42" spans="1:52" ht="12.75">
      <c r="A42" s="110">
        <v>39</v>
      </c>
      <c r="B42" s="111">
        <v>1906</v>
      </c>
      <c r="C42" s="111" t="s">
        <v>78</v>
      </c>
      <c r="D42" s="114" t="s">
        <v>42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U42" s="9">
        <v>222</v>
      </c>
      <c r="V42" s="9">
        <v>223</v>
      </c>
      <c r="W42" s="9">
        <v>191</v>
      </c>
      <c r="X42" s="46">
        <v>233</v>
      </c>
      <c r="Y42" s="46">
        <v>181</v>
      </c>
      <c r="Z42" s="9">
        <v>217</v>
      </c>
      <c r="AA42" s="9">
        <v>208</v>
      </c>
      <c r="AB42" s="9">
        <v>177</v>
      </c>
      <c r="AC42" s="9">
        <v>157</v>
      </c>
      <c r="AD42" s="9">
        <v>195</v>
      </c>
      <c r="AE42" s="9">
        <v>150</v>
      </c>
      <c r="AF42" s="9">
        <v>176</v>
      </c>
      <c r="AG42" s="9">
        <v>178</v>
      </c>
      <c r="AH42" s="9">
        <v>212</v>
      </c>
      <c r="AI42" s="46">
        <v>137</v>
      </c>
      <c r="AJ42" s="46">
        <v>139</v>
      </c>
      <c r="AK42" s="115">
        <v>170</v>
      </c>
      <c r="AL42" s="115">
        <v>191</v>
      </c>
      <c r="AM42" s="115">
        <v>166</v>
      </c>
      <c r="AN42" s="115">
        <v>190</v>
      </c>
      <c r="AO42" s="115">
        <v>148</v>
      </c>
      <c r="AP42" s="115">
        <v>168</v>
      </c>
      <c r="AQ42" s="115">
        <v>167</v>
      </c>
      <c r="AR42" s="115">
        <v>163</v>
      </c>
      <c r="AS42" s="110">
        <f t="shared" si="0"/>
        <v>0</v>
      </c>
      <c r="AT42" s="110">
        <f t="shared" si="1"/>
        <v>0</v>
      </c>
      <c r="AU42" s="110">
        <f t="shared" si="2"/>
        <v>1652</v>
      </c>
      <c r="AV42" s="110">
        <f t="shared" si="3"/>
        <v>1344</v>
      </c>
      <c r="AW42" s="112">
        <f t="shared" si="4"/>
        <v>1363</v>
      </c>
      <c r="AX42" s="110">
        <f t="shared" si="5"/>
        <v>4359</v>
      </c>
      <c r="AY42" s="110">
        <f t="shared" si="6"/>
        <v>24</v>
      </c>
      <c r="AZ42" s="113">
        <f t="shared" si="7"/>
        <v>181.625</v>
      </c>
    </row>
    <row r="43" spans="1:52" ht="12.75">
      <c r="A43" s="6">
        <v>40</v>
      </c>
      <c r="B43" s="7">
        <v>3097</v>
      </c>
      <c r="C43" s="7" t="s">
        <v>68</v>
      </c>
      <c r="D43" s="7" t="s">
        <v>42</v>
      </c>
      <c r="E43" s="7">
        <v>177</v>
      </c>
      <c r="F43" s="7">
        <v>188</v>
      </c>
      <c r="G43" s="7">
        <v>155</v>
      </c>
      <c r="H43" s="7">
        <v>177</v>
      </c>
      <c r="I43" s="7">
        <v>164</v>
      </c>
      <c r="J43" s="7">
        <v>168</v>
      </c>
      <c r="K43" s="7">
        <v>156</v>
      </c>
      <c r="L43" s="7">
        <v>161</v>
      </c>
      <c r="M43" s="7">
        <v>177</v>
      </c>
      <c r="N43" s="7">
        <v>172</v>
      </c>
      <c r="O43" s="7">
        <v>199</v>
      </c>
      <c r="P43" s="7">
        <v>207</v>
      </c>
      <c r="Q43" s="7">
        <v>235</v>
      </c>
      <c r="R43" s="7">
        <v>194</v>
      </c>
      <c r="S43" s="7">
        <v>222</v>
      </c>
      <c r="T43" s="7">
        <v>157</v>
      </c>
      <c r="U43" s="7">
        <v>175</v>
      </c>
      <c r="V43" s="7">
        <v>212</v>
      </c>
      <c r="W43" s="7">
        <v>193</v>
      </c>
      <c r="X43" s="45">
        <v>267</v>
      </c>
      <c r="Y43" s="45">
        <v>182</v>
      </c>
      <c r="Z43" s="7">
        <v>171</v>
      </c>
      <c r="AA43" s="7">
        <v>186</v>
      </c>
      <c r="AB43" s="7">
        <v>236</v>
      </c>
      <c r="AC43" s="7">
        <v>173</v>
      </c>
      <c r="AD43" s="7">
        <v>146</v>
      </c>
      <c r="AE43" s="7">
        <v>173</v>
      </c>
      <c r="AF43" s="7">
        <v>192</v>
      </c>
      <c r="AG43" s="7">
        <v>143</v>
      </c>
      <c r="AH43" s="7">
        <v>178</v>
      </c>
      <c r="AI43" s="45">
        <v>268</v>
      </c>
      <c r="AJ43" s="45">
        <v>179</v>
      </c>
      <c r="AK43" s="45">
        <v>199</v>
      </c>
      <c r="AL43" s="45">
        <v>155</v>
      </c>
      <c r="AM43" s="45">
        <v>200</v>
      </c>
      <c r="AN43" s="45">
        <v>212</v>
      </c>
      <c r="AO43" s="45">
        <v>223</v>
      </c>
      <c r="AP43" s="45">
        <v>184</v>
      </c>
      <c r="AQ43" s="45">
        <v>193</v>
      </c>
      <c r="AR43" s="45">
        <v>237</v>
      </c>
      <c r="AS43" s="6">
        <f t="shared" si="0"/>
        <v>1346</v>
      </c>
      <c r="AT43" s="6">
        <f t="shared" si="1"/>
        <v>1563</v>
      </c>
      <c r="AU43" s="6">
        <f t="shared" si="2"/>
        <v>1622</v>
      </c>
      <c r="AV43" s="6">
        <f t="shared" si="3"/>
        <v>1452</v>
      </c>
      <c r="AW43" s="53">
        <f t="shared" si="4"/>
        <v>1603</v>
      </c>
      <c r="AX43" s="6">
        <f t="shared" si="5"/>
        <v>7586</v>
      </c>
      <c r="AY43" s="6">
        <f t="shared" si="6"/>
        <v>40</v>
      </c>
      <c r="AZ43" s="8">
        <f t="shared" si="7"/>
        <v>189.65</v>
      </c>
    </row>
    <row r="44" spans="45:52" ht="12.75">
      <c r="AS44" s="12"/>
      <c r="AT44" s="12"/>
      <c r="AU44" s="12"/>
      <c r="AV44" s="12"/>
      <c r="AW44" s="54"/>
      <c r="AX44" s="12"/>
      <c r="AY44" s="12"/>
      <c r="AZ44" s="13"/>
    </row>
    <row r="45" spans="45:52" ht="12.75">
      <c r="AS45" s="12"/>
      <c r="AT45" s="12"/>
      <c r="AU45" s="12"/>
      <c r="AV45" s="12"/>
      <c r="AW45" s="54"/>
      <c r="AX45" s="12"/>
      <c r="AY45" s="12"/>
      <c r="AZ45" s="13"/>
    </row>
    <row r="46" spans="45:52" ht="12.75">
      <c r="AS46" s="12"/>
      <c r="AT46" s="12"/>
      <c r="AU46" s="12"/>
      <c r="AV46" s="12"/>
      <c r="AW46" s="54"/>
      <c r="AX46" s="12"/>
      <c r="AY46" s="12"/>
      <c r="AZ46" s="13"/>
    </row>
    <row r="47" spans="45:52" ht="12.75">
      <c r="AS47" s="12"/>
      <c r="AT47" s="12"/>
      <c r="AU47" s="12"/>
      <c r="AV47" s="12"/>
      <c r="AW47" s="54"/>
      <c r="AX47" s="12"/>
      <c r="AY47" s="12"/>
      <c r="AZ47" s="13"/>
    </row>
    <row r="48" spans="45:52" ht="12.75">
      <c r="AS48" s="12"/>
      <c r="AT48" s="12"/>
      <c r="AU48" s="12"/>
      <c r="AV48" s="12"/>
      <c r="AW48" s="54"/>
      <c r="AX48" s="12"/>
      <c r="AY48" s="12"/>
      <c r="AZ48" s="13"/>
    </row>
    <row r="49" spans="45:52" ht="12.75">
      <c r="AS49" s="12"/>
      <c r="AT49" s="12"/>
      <c r="AU49" s="12"/>
      <c r="AV49" s="12"/>
      <c r="AW49" s="54"/>
      <c r="AX49" s="12"/>
      <c r="AY49" s="12"/>
      <c r="AZ49" s="13"/>
    </row>
    <row r="50" spans="45:52" ht="12.75">
      <c r="AS50" s="12"/>
      <c r="AT50" s="12"/>
      <c r="AU50" s="12"/>
      <c r="AV50" s="12"/>
      <c r="AW50" s="54"/>
      <c r="AX50" s="12"/>
      <c r="AY50" s="12"/>
      <c r="AZ50" s="13"/>
    </row>
    <row r="51" spans="45:52" ht="12.75">
      <c r="AS51" s="12"/>
      <c r="AT51" s="12"/>
      <c r="AU51" s="12"/>
      <c r="AV51" s="12"/>
      <c r="AW51" s="54"/>
      <c r="AX51" s="12"/>
      <c r="AY51" s="12"/>
      <c r="AZ51" s="13"/>
    </row>
    <row r="52" spans="45:52" ht="12.75">
      <c r="AS52" s="12"/>
      <c r="AT52" s="12"/>
      <c r="AU52" s="12"/>
      <c r="AV52" s="12"/>
      <c r="AW52" s="54"/>
      <c r="AX52" s="12"/>
      <c r="AY52" s="12"/>
      <c r="AZ52" s="13"/>
    </row>
    <row r="53" spans="45:52" ht="12.75">
      <c r="AS53" s="12"/>
      <c r="AT53" s="12"/>
      <c r="AU53" s="12"/>
      <c r="AV53" s="12"/>
      <c r="AW53" s="54"/>
      <c r="AX53" s="12"/>
      <c r="AY53" s="12"/>
      <c r="AZ53" s="13"/>
    </row>
    <row r="54" spans="45:52" ht="12.75">
      <c r="AS54" s="12"/>
      <c r="AT54" s="12"/>
      <c r="AU54" s="12"/>
      <c r="AV54" s="12"/>
      <c r="AW54" s="54"/>
      <c r="AX54" s="12"/>
      <c r="AY54" s="12"/>
      <c r="AZ54" s="13"/>
    </row>
    <row r="55" spans="45:52" ht="12.75">
      <c r="AS55" s="12"/>
      <c r="AT55" s="12"/>
      <c r="AU55" s="12"/>
      <c r="AV55" s="12"/>
      <c r="AW55" s="54"/>
      <c r="AX55" s="12"/>
      <c r="AY55" s="12"/>
      <c r="AZ55" s="13"/>
    </row>
    <row r="56" spans="45:52" ht="12.75">
      <c r="AS56" s="12"/>
      <c r="AT56" s="12"/>
      <c r="AU56" s="12"/>
      <c r="AV56" s="12"/>
      <c r="AW56" s="54"/>
      <c r="AX56" s="12"/>
      <c r="AY56" s="12"/>
      <c r="AZ56" s="13"/>
    </row>
    <row r="57" spans="45:52" ht="12.75">
      <c r="AS57" s="12"/>
      <c r="AT57" s="12"/>
      <c r="AU57" s="12"/>
      <c r="AV57" s="12"/>
      <c r="AW57" s="54"/>
      <c r="AX57" s="12"/>
      <c r="AY57" s="12"/>
      <c r="AZ57" s="13"/>
    </row>
    <row r="58" spans="45:52" ht="12.75">
      <c r="AS58" s="12"/>
      <c r="AT58" s="12"/>
      <c r="AU58" s="12"/>
      <c r="AV58" s="12"/>
      <c r="AW58" s="54"/>
      <c r="AX58" s="12"/>
      <c r="AY58" s="12"/>
      <c r="AZ58" s="13"/>
    </row>
    <row r="59" spans="45:52" ht="12.75">
      <c r="AS59" s="12"/>
      <c r="AT59" s="12"/>
      <c r="AU59" s="12"/>
      <c r="AV59" s="12"/>
      <c r="AW59" s="54"/>
      <c r="AX59" s="12"/>
      <c r="AY59" s="12"/>
      <c r="AZ59" s="13"/>
    </row>
    <row r="60" spans="45:52" ht="12.75">
      <c r="AS60" s="12"/>
      <c r="AT60" s="12"/>
      <c r="AU60" s="12"/>
      <c r="AV60" s="12"/>
      <c r="AW60" s="54"/>
      <c r="AX60" s="12"/>
      <c r="AY60" s="12"/>
      <c r="AZ60" s="13"/>
    </row>
    <row r="61" spans="45:52" ht="12.75">
      <c r="AS61" s="12"/>
      <c r="AT61" s="12"/>
      <c r="AU61" s="12"/>
      <c r="AV61" s="12"/>
      <c r="AW61" s="54"/>
      <c r="AX61" s="12"/>
      <c r="AY61" s="12"/>
      <c r="AZ61" s="13"/>
    </row>
    <row r="62" spans="45:52" ht="12.75">
      <c r="AS62" s="12"/>
      <c r="AT62" s="12"/>
      <c r="AU62" s="12"/>
      <c r="AV62" s="12"/>
      <c r="AW62" s="54"/>
      <c r="AX62" s="12"/>
      <c r="AY62" s="12"/>
      <c r="AZ62" s="13"/>
    </row>
    <row r="63" spans="45:52" ht="12.75">
      <c r="AS63" s="12"/>
      <c r="AT63" s="12"/>
      <c r="AU63" s="12"/>
      <c r="AV63" s="12"/>
      <c r="AW63" s="54"/>
      <c r="AX63" s="12"/>
      <c r="AY63" s="12"/>
      <c r="AZ63" s="13"/>
    </row>
    <row r="64" spans="45:52" ht="12.75">
      <c r="AS64" s="12"/>
      <c r="AT64" s="12"/>
      <c r="AU64" s="12"/>
      <c r="AV64" s="12"/>
      <c r="AW64" s="54"/>
      <c r="AX64" s="12"/>
      <c r="AY64" s="12"/>
      <c r="AZ64" s="13"/>
    </row>
    <row r="65" spans="1:52" ht="12.75">
      <c r="A65" s="14"/>
      <c r="B65" s="15"/>
      <c r="AS65" s="12"/>
      <c r="AT65" s="12"/>
      <c r="AU65" s="12"/>
      <c r="AV65" s="12"/>
      <c r="AW65" s="54"/>
      <c r="AX65" s="12"/>
      <c r="AY65" s="12"/>
      <c r="AZ65" s="13"/>
    </row>
    <row r="66" spans="1:52" ht="12.75">
      <c r="A66" s="14"/>
      <c r="B66" s="15"/>
      <c r="AS66" s="12"/>
      <c r="AT66" s="12"/>
      <c r="AU66" s="12"/>
      <c r="AV66" s="12"/>
      <c r="AW66" s="54"/>
      <c r="AX66" s="12"/>
      <c r="AY66" s="12"/>
      <c r="AZ66" s="13"/>
    </row>
    <row r="67" spans="1:52" ht="12.75">
      <c r="A67" s="14"/>
      <c r="B67" s="15"/>
      <c r="AS67" s="12"/>
      <c r="AT67" s="12"/>
      <c r="AU67" s="12"/>
      <c r="AV67" s="12"/>
      <c r="AW67" s="54"/>
      <c r="AX67" s="12"/>
      <c r="AY67" s="12"/>
      <c r="AZ67" s="13"/>
    </row>
    <row r="68" spans="1:52" ht="12.75">
      <c r="A68" s="14"/>
      <c r="B68" s="15"/>
      <c r="AS68" s="12"/>
      <c r="AT68" s="12"/>
      <c r="AU68" s="12"/>
      <c r="AV68" s="12"/>
      <c r="AW68" s="54"/>
      <c r="AX68" s="12"/>
      <c r="AY68" s="12"/>
      <c r="AZ68" s="13"/>
    </row>
    <row r="69" spans="1:52" ht="12.75">
      <c r="A69" s="14"/>
      <c r="B69" s="15"/>
      <c r="AS69" s="12"/>
      <c r="AT69" s="12"/>
      <c r="AU69" s="12"/>
      <c r="AV69" s="12"/>
      <c r="AW69" s="54"/>
      <c r="AX69" s="12"/>
      <c r="AY69" s="12"/>
      <c r="AZ69" s="13"/>
    </row>
    <row r="70" spans="1:52" ht="12.75">
      <c r="A70" s="14"/>
      <c r="B70" s="15"/>
      <c r="AS70" s="12"/>
      <c r="AT70" s="12"/>
      <c r="AU70" s="12"/>
      <c r="AV70" s="12"/>
      <c r="AW70" s="54"/>
      <c r="AX70" s="12"/>
      <c r="AY70" s="12"/>
      <c r="AZ70" s="13"/>
    </row>
    <row r="71" spans="1:52" ht="12.75">
      <c r="A71" s="14"/>
      <c r="B71" s="15"/>
      <c r="AS71" s="12"/>
      <c r="AT71" s="12"/>
      <c r="AU71" s="12"/>
      <c r="AV71" s="12"/>
      <c r="AW71" s="54"/>
      <c r="AX71" s="12"/>
      <c r="AY71" s="12"/>
      <c r="AZ71" s="13"/>
    </row>
    <row r="72" spans="45:52" ht="12.75">
      <c r="AS72" s="12"/>
      <c r="AT72" s="12"/>
      <c r="AU72" s="12"/>
      <c r="AV72" s="12"/>
      <c r="AW72" s="54"/>
      <c r="AX72" s="12"/>
      <c r="AY72" s="12"/>
      <c r="AZ72" s="13"/>
    </row>
    <row r="73" spans="45:52" ht="12.75">
      <c r="AS73" s="12"/>
      <c r="AT73" s="12"/>
      <c r="AU73" s="12"/>
      <c r="AV73" s="12"/>
      <c r="AW73" s="54"/>
      <c r="AX73" s="12"/>
      <c r="AY73" s="12"/>
      <c r="AZ73" s="13"/>
    </row>
    <row r="74" spans="45:52" ht="12.75">
      <c r="AS74" s="12"/>
      <c r="AT74" s="12"/>
      <c r="AU74" s="12"/>
      <c r="AV74" s="12"/>
      <c r="AW74" s="54"/>
      <c r="AX74" s="12"/>
      <c r="AY74" s="12"/>
      <c r="AZ74" s="13"/>
    </row>
    <row r="75" spans="45:52" ht="12.75">
      <c r="AS75" s="12"/>
      <c r="AT75" s="12"/>
      <c r="AU75" s="12"/>
      <c r="AV75" s="12"/>
      <c r="AW75" s="54"/>
      <c r="AX75" s="12"/>
      <c r="AY75" s="12"/>
      <c r="AZ75" s="13"/>
    </row>
    <row r="76" spans="45:51" ht="12.75">
      <c r="AS76" s="12"/>
      <c r="AT76" s="12"/>
      <c r="AU76" s="12"/>
      <c r="AV76" s="12"/>
      <c r="AW76" s="54"/>
      <c r="AX76" s="12"/>
      <c r="AY76" s="12"/>
    </row>
    <row r="77" ht="12.75">
      <c r="AY77" s="12"/>
    </row>
    <row r="78" ht="12.75">
      <c r="AY78" s="12"/>
    </row>
    <row r="79" ht="12.75">
      <c r="AY79" s="12"/>
    </row>
  </sheetData>
  <sheetProtection/>
  <conditionalFormatting sqref="O10">
    <cfRule type="cellIs" priority="25" dxfId="25" operator="greaterThan" stopIfTrue="1">
      <formula>199</formula>
    </cfRule>
  </conditionalFormatting>
  <conditionalFormatting sqref="O4:X38">
    <cfRule type="cellIs" priority="24" dxfId="26" operator="greaterThan" stopIfTrue="1">
      <formula>199</formula>
    </cfRule>
  </conditionalFormatting>
  <conditionalFormatting sqref="Y4:AR38">
    <cfRule type="cellIs" priority="23" dxfId="26" operator="greaterThan" stopIfTrue="1">
      <formula>199</formula>
    </cfRule>
  </conditionalFormatting>
  <conditionalFormatting sqref="AZ4:AZ15 AZ17:AZ22 AZ30:AZ41 AZ24:AZ28">
    <cfRule type="cellIs" priority="21" dxfId="26" operator="greaterThan" stopIfTrue="1">
      <formula>199.99</formula>
    </cfRule>
    <cfRule type="cellIs" priority="22" dxfId="26" operator="greaterThan" stopIfTrue="1">
      <formula>"199.99"</formula>
    </cfRule>
  </conditionalFormatting>
  <conditionalFormatting sqref="AB1:AB38 AB42:AB65536">
    <cfRule type="cellIs" priority="19" dxfId="26" operator="greaterThan" stopIfTrue="1">
      <formula>199.99</formula>
    </cfRule>
    <cfRule type="cellIs" priority="20" dxfId="27" operator="greaterThan" stopIfTrue="1">
      <formula>199.99</formula>
    </cfRule>
  </conditionalFormatting>
  <conditionalFormatting sqref="AB39:AB41">
    <cfRule type="cellIs" priority="17" dxfId="26" operator="greaterThan" stopIfTrue="1">
      <formula>199.99</formula>
    </cfRule>
    <cfRule type="cellIs" priority="18" dxfId="27" operator="greaterThan" stopIfTrue="1">
      <formula>199.99</formula>
    </cfRule>
  </conditionalFormatting>
  <conditionalFormatting sqref="E4:AR23 J24:AR24 E25:AR41">
    <cfRule type="cellIs" priority="14" dxfId="25" operator="greaterThan" stopIfTrue="1">
      <formula>199</formula>
    </cfRule>
    <cfRule type="cellIs" priority="15" dxfId="11" operator="greaterThan" stopIfTrue="1">
      <formula>199</formula>
    </cfRule>
    <cfRule type="cellIs" priority="16" dxfId="25" operator="greaterThan" stopIfTrue="1">
      <formula>199</formula>
    </cfRule>
  </conditionalFormatting>
  <conditionalFormatting sqref="E24:I24">
    <cfRule type="cellIs" priority="11" dxfId="25" operator="greaterThan" stopIfTrue="1">
      <formula>199</formula>
    </cfRule>
    <cfRule type="cellIs" priority="12" dxfId="11" operator="greaterThan" stopIfTrue="1">
      <formula>199</formula>
    </cfRule>
    <cfRule type="cellIs" priority="13" dxfId="25" operator="greaterThan" stopIfTrue="1">
      <formula>199</formula>
    </cfRule>
  </conditionalFormatting>
  <conditionalFormatting sqref="AZ16">
    <cfRule type="cellIs" priority="9" dxfId="26" operator="greaterThan" stopIfTrue="1">
      <formula>199.99</formula>
    </cfRule>
    <cfRule type="cellIs" priority="10" dxfId="26" operator="greaterThan" stopIfTrue="1">
      <formula>"199.99"</formula>
    </cfRule>
  </conditionalFormatting>
  <conditionalFormatting sqref="AZ29">
    <cfRule type="cellIs" priority="7" dxfId="26" operator="greaterThan" stopIfTrue="1">
      <formula>199.99</formula>
    </cfRule>
    <cfRule type="cellIs" priority="8" dxfId="26" operator="greaterThan" stopIfTrue="1">
      <formula>"199.99"</formula>
    </cfRule>
  </conditionalFormatting>
  <conditionalFormatting sqref="AZ23">
    <cfRule type="cellIs" priority="5" dxfId="26" operator="greaterThan" stopIfTrue="1">
      <formula>199.99</formula>
    </cfRule>
    <cfRule type="cellIs" priority="6" dxfId="26" operator="greaterThan" stopIfTrue="1">
      <formula>"199.99"</formula>
    </cfRule>
  </conditionalFormatting>
  <conditionalFormatting sqref="AZ42">
    <cfRule type="cellIs" priority="3" dxfId="26" operator="greaterThan" stopIfTrue="1">
      <formula>199.99</formula>
    </cfRule>
    <cfRule type="cellIs" priority="4" dxfId="26" operator="greaterThan" stopIfTrue="1">
      <formula>"199.99"</formula>
    </cfRule>
  </conditionalFormatting>
  <conditionalFormatting sqref="AZ43">
    <cfRule type="cellIs" priority="1" dxfId="26" operator="greaterThan" stopIfTrue="1">
      <formula>199.99</formula>
    </cfRule>
    <cfRule type="cellIs" priority="2" dxfId="26" operator="greaterThan" stopIfTrue="1">
      <formula>"199.99"</formula>
    </cfRule>
  </conditionalFormatting>
  <printOptions/>
  <pageMargins left="0.5905511811023623" right="0.35433070866141736" top="1.1811023622047245" bottom="0.1968503937007874" header="0" footer="0"/>
  <pageSetup fitToHeight="1" fitToWidth="1" horizontalDpi="240" verticalDpi="240" orientation="landscape" paperSize="9" scale="86" r:id="rId1"/>
  <headerFooter alignWithMargins="0">
    <oddHeader>&amp;C&amp;"Arial,Normal"&amp;16
LLIGA CATALANA DE BOWLING 2017-2018
 PRIMERA DIVISIÓ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2018-05-29T11:52:13Z</cp:lastPrinted>
  <dcterms:created xsi:type="dcterms:W3CDTF">1999-10-03T14:06:37Z</dcterms:created>
  <dcterms:modified xsi:type="dcterms:W3CDTF">2018-05-29T11:52:29Z</dcterms:modified>
  <cp:category/>
  <cp:version/>
  <cp:contentType/>
  <cp:contentStatus/>
</cp:coreProperties>
</file>